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qp\Desktop\"/>
    </mc:Choice>
  </mc:AlternateContent>
  <bookViews>
    <workbookView xWindow="120" yWindow="96" windowWidth="36060" windowHeight="15936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Foglio1!$P$72:$S$87</definedName>
  </definedNames>
  <calcPr calcId="162913" concurrentCalc="0"/>
</workbook>
</file>

<file path=xl/calcChain.xml><?xml version="1.0" encoding="utf-8"?>
<calcChain xmlns="http://schemas.openxmlformats.org/spreadsheetml/2006/main">
  <c r="AI87" i="1" l="1"/>
  <c r="AI86" i="1"/>
  <c r="AB85" i="1"/>
  <c r="AC85" i="1"/>
  <c r="AD85" i="1"/>
  <c r="AF85" i="1"/>
  <c r="AI85" i="1"/>
  <c r="AI84" i="1"/>
  <c r="AF84" i="1"/>
  <c r="AC84" i="1"/>
  <c r="AD84" i="1"/>
  <c r="AA84" i="1"/>
  <c r="AI83" i="1"/>
  <c r="AF83" i="1"/>
  <c r="AC83" i="1"/>
  <c r="AD83" i="1"/>
  <c r="AA83" i="1"/>
  <c r="AI82" i="1"/>
  <c r="AF82" i="1"/>
  <c r="AC82" i="1"/>
  <c r="AD82" i="1"/>
  <c r="AA82" i="1"/>
  <c r="AI81" i="1"/>
  <c r="AF81" i="1"/>
  <c r="AC81" i="1"/>
  <c r="AD81" i="1"/>
  <c r="AB81" i="1"/>
  <c r="AA81" i="1"/>
  <c r="AI80" i="1"/>
  <c r="AF80" i="1"/>
  <c r="AC80" i="1"/>
  <c r="AD80" i="1"/>
  <c r="AA80" i="1"/>
  <c r="AI79" i="1"/>
  <c r="AF79" i="1"/>
  <c r="AD79" i="1"/>
  <c r="AA79" i="1"/>
  <c r="Z79" i="1"/>
  <c r="AI78" i="1"/>
  <c r="AI77" i="1"/>
  <c r="AF78" i="1"/>
  <c r="AF77" i="1"/>
  <c r="AD78" i="1"/>
  <c r="AD77" i="1"/>
  <c r="AB78" i="1"/>
  <c r="AA78" i="1"/>
  <c r="AB77" i="1"/>
  <c r="AA77" i="1"/>
  <c r="AI76" i="1"/>
  <c r="AF76" i="1"/>
  <c r="AD76" i="1"/>
  <c r="AB76" i="1"/>
  <c r="AI75" i="1"/>
  <c r="AF75" i="1"/>
  <c r="AC76" i="1"/>
  <c r="AC77" i="1"/>
  <c r="AC78" i="1"/>
  <c r="AC79" i="1"/>
  <c r="AC75" i="1"/>
  <c r="AD75" i="1"/>
  <c r="AA75" i="1"/>
  <c r="AI74" i="1"/>
  <c r="AF74" i="1"/>
  <c r="AD74" i="1"/>
  <c r="AC74" i="1"/>
  <c r="AB74" i="1"/>
  <c r="AA74" i="1"/>
  <c r="Z74" i="1"/>
  <c r="AI73" i="1"/>
  <c r="AF73" i="1"/>
  <c r="AD73" i="1"/>
  <c r="AC73" i="1"/>
  <c r="AA73" i="1"/>
  <c r="AI72" i="1"/>
  <c r="AF72" i="1"/>
  <c r="AD72" i="1"/>
  <c r="AC72" i="1"/>
  <c r="AA72" i="1"/>
  <c r="AI71" i="1"/>
  <c r="AF71" i="1"/>
  <c r="AD71" i="1"/>
  <c r="AC71" i="1"/>
  <c r="AA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1" i="1"/>
  <c r="AI22" i="1"/>
  <c r="AI23" i="1"/>
  <c r="AI24" i="1"/>
  <c r="AI25" i="1"/>
  <c r="AI26" i="1"/>
  <c r="AI27" i="1"/>
  <c r="AI28" i="1"/>
  <c r="AI29" i="1"/>
  <c r="AF15" i="1"/>
  <c r="AD15" i="1"/>
  <c r="AB15" i="1"/>
  <c r="AA15" i="1"/>
  <c r="Z15" i="1"/>
  <c r="AI14" i="1"/>
  <c r="AI15" i="1"/>
  <c r="AI16" i="1"/>
  <c r="AI17" i="1"/>
  <c r="AI18" i="1"/>
  <c r="AI19" i="1"/>
  <c r="AI20" i="1"/>
  <c r="AI13" i="1"/>
  <c r="AI3" i="1"/>
  <c r="AI4" i="1"/>
  <c r="AI5" i="1"/>
  <c r="AI6" i="1"/>
  <c r="AI7" i="1"/>
  <c r="AI8" i="1"/>
  <c r="AI9" i="1"/>
  <c r="AI10" i="1"/>
  <c r="AI11" i="1"/>
  <c r="AI12" i="1"/>
  <c r="AI2" i="1"/>
  <c r="Z37" i="1"/>
  <c r="AC37" i="1"/>
  <c r="AD37" i="1"/>
  <c r="AF37" i="1"/>
  <c r="AD19" i="1"/>
  <c r="AF19" i="1"/>
  <c r="Z17" i="1"/>
  <c r="AC17" i="1"/>
  <c r="AD17" i="1"/>
  <c r="AF17" i="1"/>
  <c r="Z16" i="1"/>
  <c r="AC16" i="1"/>
  <c r="AD16" i="1"/>
  <c r="AF16" i="1"/>
  <c r="Z11" i="1"/>
  <c r="AC11" i="1"/>
  <c r="AD11" i="1"/>
  <c r="AF11" i="1"/>
  <c r="AA12" i="1"/>
  <c r="AB12" i="1"/>
  <c r="AC12" i="1"/>
  <c r="Z13" i="1"/>
  <c r="AA13" i="1"/>
  <c r="AB13" i="1"/>
  <c r="AC13" i="1"/>
  <c r="Z14" i="1"/>
  <c r="AA14" i="1"/>
  <c r="AB14" i="1"/>
  <c r="AC14" i="1"/>
  <c r="AC15" i="1"/>
  <c r="AA18" i="1"/>
  <c r="AB18" i="1"/>
  <c r="AC18" i="1"/>
  <c r="AD18" i="1"/>
  <c r="AF18" i="1"/>
  <c r="AD14" i="1"/>
  <c r="AF14" i="1"/>
  <c r="Z53" i="1"/>
  <c r="AA53" i="1"/>
  <c r="AC53" i="1"/>
  <c r="AD53" i="1"/>
  <c r="AF53" i="1"/>
  <c r="Z52" i="1"/>
  <c r="AA52" i="1"/>
  <c r="AC52" i="1"/>
  <c r="AD52" i="1"/>
  <c r="AF52" i="1"/>
  <c r="Z51" i="1"/>
  <c r="AA51" i="1"/>
  <c r="AC51" i="1"/>
  <c r="AD51" i="1"/>
  <c r="AF51" i="1"/>
  <c r="Z50" i="1"/>
  <c r="AA50" i="1"/>
  <c r="AC50" i="1"/>
  <c r="AD50" i="1"/>
  <c r="AF50" i="1"/>
  <c r="Z49" i="1"/>
  <c r="AA49" i="1"/>
  <c r="AC49" i="1"/>
  <c r="AD49" i="1"/>
  <c r="AF49" i="1"/>
  <c r="Z48" i="1"/>
  <c r="AA48" i="1"/>
  <c r="AB48" i="1"/>
  <c r="AC48" i="1"/>
  <c r="AD48" i="1"/>
  <c r="AF48" i="1"/>
  <c r="Z47" i="1"/>
  <c r="AA47" i="1"/>
  <c r="AB47" i="1"/>
  <c r="AC47" i="1"/>
  <c r="AD47" i="1"/>
  <c r="AF47" i="1"/>
  <c r="Z46" i="1"/>
  <c r="AA46" i="1"/>
  <c r="AB46" i="1"/>
  <c r="AC46" i="1"/>
  <c r="AD46" i="1"/>
  <c r="AF46" i="1"/>
  <c r="AA45" i="1"/>
  <c r="AC45" i="1"/>
  <c r="AD45" i="1"/>
  <c r="AF45" i="1"/>
  <c r="Z44" i="1"/>
  <c r="AC44" i="1"/>
  <c r="AD44" i="1"/>
  <c r="AF44" i="1"/>
  <c r="Z43" i="1"/>
  <c r="AA43" i="1"/>
  <c r="AC43" i="1"/>
  <c r="AD43" i="1"/>
  <c r="AF43" i="1"/>
  <c r="Z42" i="1"/>
  <c r="AA42" i="1"/>
  <c r="AC42" i="1"/>
  <c r="AD42" i="1"/>
  <c r="AF42" i="1"/>
  <c r="Z41" i="1"/>
  <c r="AA41" i="1"/>
  <c r="AC41" i="1"/>
  <c r="AD41" i="1"/>
  <c r="AF41" i="1"/>
  <c r="Z40" i="1"/>
  <c r="AA40" i="1"/>
  <c r="AC40" i="1"/>
  <c r="AD40" i="1"/>
  <c r="AF40" i="1"/>
  <c r="Z39" i="1"/>
  <c r="AA39" i="1"/>
  <c r="AC39" i="1"/>
  <c r="AD39" i="1"/>
  <c r="AF39" i="1"/>
  <c r="Z38" i="1"/>
  <c r="AA38" i="1"/>
  <c r="AC38" i="1"/>
  <c r="AD38" i="1"/>
  <c r="AF38" i="1"/>
  <c r="AA36" i="1"/>
  <c r="AB36" i="1"/>
  <c r="AC36" i="1"/>
  <c r="AD36" i="1"/>
  <c r="AF36" i="1"/>
  <c r="AA35" i="1"/>
  <c r="AC35" i="1"/>
  <c r="AD35" i="1"/>
  <c r="AF35" i="1"/>
  <c r="AA34" i="1"/>
  <c r="AB34" i="1"/>
  <c r="AC34" i="1"/>
  <c r="AD34" i="1"/>
  <c r="AF34" i="1"/>
  <c r="Z33" i="1"/>
  <c r="AC33" i="1"/>
  <c r="AD33" i="1"/>
  <c r="AF33" i="1"/>
  <c r="Z32" i="1"/>
  <c r="AA32" i="1"/>
  <c r="AC32" i="1"/>
  <c r="AD32" i="1"/>
  <c r="AF32" i="1"/>
  <c r="AA31" i="1"/>
  <c r="AC31" i="1"/>
  <c r="AD31" i="1"/>
  <c r="AF31" i="1"/>
  <c r="Z30" i="1"/>
  <c r="AA30" i="1"/>
  <c r="AC30" i="1"/>
  <c r="AD30" i="1"/>
  <c r="AF30" i="1"/>
  <c r="Z29" i="1"/>
  <c r="AA29" i="1"/>
  <c r="AC29" i="1"/>
  <c r="AD29" i="1"/>
  <c r="AF29" i="1"/>
  <c r="Z28" i="1"/>
  <c r="AA28" i="1"/>
  <c r="AC28" i="1"/>
  <c r="AD28" i="1"/>
  <c r="AF28" i="1"/>
  <c r="Z27" i="1"/>
  <c r="AA27" i="1"/>
  <c r="AC27" i="1"/>
  <c r="AD27" i="1"/>
  <c r="AF27" i="1"/>
  <c r="Z26" i="1"/>
  <c r="AA26" i="1"/>
  <c r="AC26" i="1"/>
  <c r="AD26" i="1"/>
  <c r="AF26" i="1"/>
  <c r="Z25" i="1"/>
  <c r="AA25" i="1"/>
  <c r="AC25" i="1"/>
  <c r="AD25" i="1"/>
  <c r="AF25" i="1"/>
  <c r="AA24" i="1"/>
  <c r="AC24" i="1"/>
  <c r="AD24" i="1"/>
  <c r="AF24" i="1"/>
  <c r="AA23" i="1"/>
  <c r="AC23" i="1"/>
  <c r="AD23" i="1"/>
  <c r="AF23" i="1"/>
  <c r="Z22" i="1"/>
  <c r="AC22" i="1"/>
  <c r="AD22" i="1"/>
  <c r="AF22" i="1"/>
  <c r="Z21" i="1"/>
  <c r="AA21" i="1"/>
  <c r="AC21" i="1"/>
  <c r="AD21" i="1"/>
  <c r="AF21" i="1"/>
  <c r="Z20" i="1"/>
  <c r="AA20" i="1"/>
  <c r="AC20" i="1"/>
  <c r="AD20" i="1"/>
  <c r="AF20" i="1"/>
  <c r="AD13" i="1"/>
  <c r="AF13" i="1"/>
  <c r="AD12" i="1"/>
  <c r="AF12" i="1"/>
  <c r="AA70" i="1"/>
  <c r="AB70" i="1"/>
  <c r="AC70" i="1"/>
  <c r="AD70" i="1"/>
  <c r="AF70" i="1"/>
  <c r="AA69" i="1"/>
  <c r="AB69" i="1"/>
  <c r="AC69" i="1"/>
  <c r="AD69" i="1"/>
  <c r="AF69" i="1"/>
  <c r="AA67" i="1"/>
  <c r="AC67" i="1"/>
  <c r="AD67" i="1"/>
  <c r="AF67" i="1"/>
  <c r="AA66" i="1"/>
  <c r="AB66" i="1"/>
  <c r="AC66" i="1"/>
  <c r="AD66" i="1"/>
  <c r="AF66" i="1"/>
  <c r="Z65" i="1"/>
  <c r="AA65" i="1"/>
  <c r="AC65" i="1"/>
  <c r="AD65" i="1"/>
  <c r="AF65" i="1"/>
  <c r="Z64" i="1"/>
  <c r="AA64" i="1"/>
  <c r="AB64" i="1"/>
  <c r="AC64" i="1"/>
  <c r="AD64" i="1"/>
  <c r="AF64" i="1"/>
  <c r="AA61" i="1"/>
  <c r="AB61" i="1"/>
  <c r="AC61" i="1"/>
  <c r="AD61" i="1"/>
  <c r="AF61" i="1"/>
  <c r="AA68" i="1"/>
  <c r="AB68" i="1"/>
  <c r="AC68" i="1"/>
  <c r="AD68" i="1"/>
  <c r="AF68" i="1"/>
  <c r="AA63" i="1"/>
  <c r="AB63" i="1"/>
  <c r="AC63" i="1"/>
  <c r="AD63" i="1"/>
  <c r="AF63" i="1"/>
  <c r="AA62" i="1"/>
  <c r="AB62" i="1"/>
  <c r="AC62" i="1"/>
  <c r="AD62" i="1"/>
  <c r="AF62" i="1"/>
  <c r="AA60" i="1"/>
  <c r="AB60" i="1"/>
  <c r="AC60" i="1"/>
  <c r="AD60" i="1"/>
  <c r="AF60" i="1"/>
  <c r="AA59" i="1"/>
  <c r="AB59" i="1"/>
  <c r="AC59" i="1"/>
  <c r="AD59" i="1"/>
  <c r="AF59" i="1"/>
  <c r="AA2" i="1"/>
  <c r="AB2" i="1"/>
  <c r="AC2" i="1"/>
  <c r="AD2" i="1"/>
  <c r="AF2" i="1"/>
  <c r="Z3" i="1"/>
  <c r="AA3" i="1"/>
  <c r="AB3" i="1"/>
  <c r="AC3" i="1"/>
  <c r="AD3" i="1"/>
  <c r="AF3" i="1"/>
  <c r="AA58" i="1"/>
  <c r="AB58" i="1"/>
  <c r="AC58" i="1"/>
  <c r="AD58" i="1"/>
  <c r="AF58" i="1"/>
  <c r="Z57" i="1"/>
  <c r="AA57" i="1"/>
  <c r="AB57" i="1"/>
  <c r="AC57" i="1"/>
  <c r="AD57" i="1"/>
  <c r="AF57" i="1"/>
  <c r="AA56" i="1"/>
  <c r="AB56" i="1"/>
  <c r="AC56" i="1"/>
  <c r="AD56" i="1"/>
  <c r="AF56" i="1"/>
  <c r="Z55" i="1"/>
  <c r="AC55" i="1"/>
  <c r="AD55" i="1"/>
  <c r="AF55" i="1"/>
  <c r="Z54" i="1"/>
  <c r="AA54" i="1"/>
  <c r="AB54" i="1"/>
  <c r="AC54" i="1"/>
  <c r="AD54" i="1"/>
  <c r="AF54" i="1"/>
  <c r="AA87" i="1"/>
  <c r="AC87" i="1"/>
  <c r="AD87" i="1"/>
  <c r="AF87" i="1"/>
  <c r="AA86" i="1"/>
  <c r="AC86" i="1"/>
  <c r="AD86" i="1"/>
  <c r="AF86" i="1"/>
  <c r="AA5" i="1"/>
  <c r="AC5" i="1"/>
  <c r="AD5" i="1"/>
  <c r="AF5" i="1"/>
  <c r="AA6" i="1"/>
  <c r="AC6" i="1"/>
  <c r="AD6" i="1"/>
  <c r="AF6" i="1"/>
  <c r="AA7" i="1"/>
  <c r="AC7" i="1"/>
  <c r="AD7" i="1"/>
  <c r="AF7" i="1"/>
  <c r="AA8" i="1"/>
  <c r="AC8" i="1"/>
  <c r="AD8" i="1"/>
  <c r="AF8" i="1"/>
  <c r="AA9" i="1"/>
  <c r="AC9" i="1"/>
  <c r="AD9" i="1"/>
  <c r="AF9" i="1"/>
  <c r="Z10" i="1"/>
  <c r="AC10" i="1"/>
  <c r="AD10" i="1"/>
  <c r="AF10" i="1"/>
  <c r="AA4" i="1"/>
  <c r="AC4" i="1"/>
  <c r="AD4" i="1"/>
  <c r="AF4" i="1"/>
</calcChain>
</file>

<file path=xl/sharedStrings.xml><?xml version="1.0" encoding="utf-8"?>
<sst xmlns="http://schemas.openxmlformats.org/spreadsheetml/2006/main" count="1069" uniqueCount="250">
  <si>
    <t>Denominazione Amministrazione</t>
  </si>
  <si>
    <t xml:space="preserve">Codice Fiscale Amministrazione </t>
  </si>
  <si>
    <t>CIG</t>
  </si>
  <si>
    <t>CIG MASTER</t>
  </si>
  <si>
    <t>Progressivo Lotto</t>
  </si>
  <si>
    <t>Codice CUP</t>
  </si>
  <si>
    <t xml:space="preserve">Importo stimato lotto  </t>
  </si>
  <si>
    <t>Ambito geografico di esecuzione dell'Acquisto - nomenclatura delle unità territoriali statistiche dell'Italia (NUTS:IT)</t>
  </si>
  <si>
    <t>Codice eventuale CUP master</t>
  </si>
  <si>
    <t>CPV</t>
  </si>
  <si>
    <t>DESCRIZIONE DELL'ACQUISTO</t>
  </si>
  <si>
    <t>Cognome RUP</t>
  </si>
  <si>
    <t>Nome RUP</t>
  </si>
  <si>
    <t>Codice Fiscale
RUP</t>
  </si>
  <si>
    <t>Quantità</t>
  </si>
  <si>
    <t>Unità di misura</t>
  </si>
  <si>
    <t>Durata del contratto (mesi)</t>
  </si>
  <si>
    <t>TIPOLOGIA RISORSE</t>
  </si>
  <si>
    <t>scadenza per l'utilizzo dei finanziamenti</t>
  </si>
  <si>
    <t>STIMA DEI COSTI DELL'ACQUISTO
Primo anno</t>
  </si>
  <si>
    <t>STIMA DEI COSTI DELL'ACQUISTO
Secondo anno</t>
  </si>
  <si>
    <t xml:space="preserve">STIMA DEI COSTI DELL'ACQUISTO
Costi su annualità successive </t>
  </si>
  <si>
    <t>STIMA DEI COSTI DELL'ACQUISTO Valore stimato dell'appalto (d.Lgs 50/2016 art.  21 comma 6 - Tavolo Tecnico dei Soggetti Aggregatori)
Totale</t>
  </si>
  <si>
    <t>STIMA DEI COSTI DELL'ACQUISTO
IVA</t>
  </si>
  <si>
    <t>STIMA DEI COSTI DELL'ACQUISTO
Altre spese</t>
  </si>
  <si>
    <t>STIMA DEI COSTI DELL'ACQUISTO
Totale Costi a carico Amministrazione</t>
  </si>
  <si>
    <t>STIMA DEI COSTI DELL'ACQUISTO
 Apporto di capitale privato
Importo</t>
  </si>
  <si>
    <t>STIMA DEI COSTI DELL'ACQUISTO
Apporto di capitale privato
Tipologia</t>
  </si>
  <si>
    <t xml:space="preserve">STIMA DEI COSTI DELL'ACQUISTO
Totale Prospetto Economico dell'iniziativa d'acquisto
</t>
  </si>
  <si>
    <t>Si intende delegare a Centrale di Committenza o Soggetto Aggregatore la procedura di acquisto</t>
  </si>
  <si>
    <t>CENTRALE DI COMMITTENZA O SOGGETTO AGGREGATORE AL QUALE SI INTENDE DELEGARE LA PROCEDURA DI AFFIDAMENTO 
codice AUSA</t>
  </si>
  <si>
    <t>CENTRALE DI COMMITTENZA O SOGGETTO AGGREGATORE AL QUALE SI INTENDE DELEGARE LA PROCEDURA DI AFFIDAMENTO 
Denominazione</t>
  </si>
  <si>
    <r>
      <t xml:space="preserve">Codice Unico Intervento - CUI
</t>
    </r>
    <r>
      <rPr>
        <b/>
        <i/>
        <sz val="8"/>
        <color rgb="FFFF0000"/>
        <rFont val="Arial"/>
        <family val="2"/>
      </rPr>
      <t>(se già noto)</t>
    </r>
  </si>
  <si>
    <t>lotto funzionale (si/no)</t>
  </si>
  <si>
    <t>Settore (Forniture/Servizi)</t>
  </si>
  <si>
    <t>Conformità ambientale  (si/no)</t>
  </si>
  <si>
    <t>Priorità (1=max  2=med   3=min)</t>
  </si>
  <si>
    <t>L'acquisto è relativo a nuovo affidamento di contratto in essere (si/no)</t>
  </si>
  <si>
    <t>Acquedotto Pugliese S.p.A.</t>
  </si>
  <si>
    <t>00347000721</t>
  </si>
  <si>
    <t>Fornitura di contatori d'utenza di tipo smart</t>
  </si>
  <si>
    <t>Fornitura di materiali a corredo contatori</t>
  </si>
  <si>
    <t>Sviluppo e implementazione di una piattaforma SW integrata con altri sistemi aziendali per la gestione dei dati/informazioni relative al Water Safety Plan</t>
  </si>
  <si>
    <t>Fornitura di un Sistema di estrazione Automatica</t>
  </si>
  <si>
    <t>Fornitura di un sistema per analisi elementare di fanghi di depurazione</t>
  </si>
  <si>
    <t>Sistema Automatizzato  per preparativa/analisi campioni depurazione</t>
  </si>
  <si>
    <t>ACCESSORI</t>
  </si>
  <si>
    <t>Fornitura e posa in opera disistemi automatizzati per la defosfatazione e clorazione</t>
  </si>
  <si>
    <t>Fornitura di misuratori di portata elettromagnetici di fanghi, biogas e analizzatori di biogas</t>
  </si>
  <si>
    <t>EFFICIENTAMENTI GESTIONALI</t>
  </si>
  <si>
    <t>Informatizzazione processi di monitoraggio, autorizzazione allo scarico, emissioni in atmosferma, pma, MST, MSTS</t>
  </si>
  <si>
    <t>Acquisto hardware FO</t>
  </si>
  <si>
    <t>Acquisto accessori per FO e supporto standardizzazione attività</t>
  </si>
  <si>
    <t>Attività di bonifica dati</t>
  </si>
  <si>
    <t>Servizio lettura contatori</t>
  </si>
  <si>
    <t>Licenze Infoworks ICM</t>
  </si>
  <si>
    <t>Implementazione Stradario EGON-AG Enterprise</t>
  </si>
  <si>
    <t>Pubblicazione rilievi fogna in ambiente esercizio</t>
  </si>
  <si>
    <t>Implementazione in 3d dei rilievi depuratori 2d (BAT,LE,TA,BR)</t>
  </si>
  <si>
    <t>Integrazione in SIT depuratori 3d FG-BA</t>
  </si>
  <si>
    <t>Manutenzione SAP 2021</t>
  </si>
  <si>
    <t>Manutenzione annuale Sipert</t>
  </si>
  <si>
    <t>Manutenzione servizi:</t>
  </si>
  <si>
    <t>Servizio annuale di protocollazione - gestione protocollo</t>
  </si>
  <si>
    <t>Supporto Manutenzione Ordinaria e Correttiva 2021</t>
  </si>
  <si>
    <t>AQPGest, AQPGinv</t>
  </si>
  <si>
    <t>Manutenzione Geocall (licenze, Help Desk II° liv., PEV)</t>
  </si>
  <si>
    <t>Doxee - completamento catene di stampa</t>
  </si>
  <si>
    <t>Aggiornamento e interventi di sviluppo piattafroma ACS (gara)</t>
  </si>
  <si>
    <t>Sviluppi piattaforma GestArera (Wave 4)</t>
  </si>
  <si>
    <t>Interventi su piattaforma SAP - contratto quadro - AMS S4 e BW4</t>
  </si>
  <si>
    <t>Sviluppo APP AQP F@cile</t>
  </si>
  <si>
    <t>Sviluppi SAP, gara suddivisa in n. 3 lotti (Bonus idrico Fase 1 - Pago PA - GAP S4HANA WAVE 1)</t>
  </si>
  <si>
    <t>Rinnovo Licenze Software SALESFORCE (Social Studio &amp; Marketing Cloud)</t>
  </si>
  <si>
    <t>Acquisto firewall</t>
  </si>
  <si>
    <t>Acquisto storage NAS</t>
  </si>
  <si>
    <t>Upgrade server UCS</t>
  </si>
  <si>
    <t>Apparati di rete</t>
  </si>
  <si>
    <t>Consip- SMS Gw 2.0</t>
  </si>
  <si>
    <t>HANA - Deploy GDPR</t>
  </si>
  <si>
    <t>Consip -  Lic. Microsoft</t>
  </si>
  <si>
    <t>Sw cyber Umbrella</t>
  </si>
  <si>
    <t>Consip - Lic. Vmware</t>
  </si>
  <si>
    <t>Manutenzione Cisco</t>
  </si>
  <si>
    <t>Manutenz. Oracle - hw</t>
  </si>
  <si>
    <t>Manutenzione Telecom</t>
  </si>
  <si>
    <t>Manutenz. Oracle - sw</t>
  </si>
  <si>
    <t>Evoluzione AMS - suddivisa in 3 lotti</t>
  </si>
  <si>
    <t>Servizio di raccolta, distruzione e smaltimento documentazione  cartacea</t>
  </si>
  <si>
    <t>Servizio vigilanza sedi Bari e Modugno</t>
  </si>
  <si>
    <t>Servizio di vigilanza sedi AQP</t>
  </si>
  <si>
    <t>Servizio di pulizia sedi di Bari</t>
  </si>
  <si>
    <t>Servizio di reclutamento e selezione personale</t>
  </si>
  <si>
    <t>Sistemi di monitoraggio energetico aziendale</t>
  </si>
  <si>
    <t>Postazioni di telecontrollo - Contratto quadro per fornitura di dispositivi di controllo e</t>
  </si>
  <si>
    <t>Revisione, fornitura, posa in opera e interfacciamento nuovi quadri di monitoraggio</t>
  </si>
  <si>
    <t>Realizzazione nuove postazioni di telecontrollo (Grottaglie, ecc.) e modifiche/integrazioni su postazioni esistenti</t>
  </si>
  <si>
    <t>Postazioni di Telecontrollo -Contratto quadro per fornitura di materiale e componentistica elettrica ed elettronica e sistemi radio (Phoenix)</t>
  </si>
  <si>
    <t>Affidamento diretto evoluzione SISMAP, diviso in n. 3 lotti</t>
  </si>
  <si>
    <t>Acquisto arredi</t>
  </si>
  <si>
    <t>Revamping sistemi di analisi (alluminio e torbidità bc su POT Sinni, prototipi nuovi analizzatori cloro, ecc.)</t>
  </si>
  <si>
    <t>Fornitura nuovi misuratori di portata elettromagnetici MID per Impianto di Potabilizzazione del</t>
  </si>
  <si>
    <t>Postazioni di telecontrollo -Contratto quadro per sonde di livello ad immersione, trasmettitori di pr rel, trasmettitori di pr differenziale</t>
  </si>
  <si>
    <t>Servizi di Manutenzione a guasto per impianti di sollevamento idrico e fognario delle STO</t>
  </si>
  <si>
    <t>Servizi di Manutenzione a guasto per impianti di depurazione delle STO</t>
  </si>
  <si>
    <t>FORNITURA VALVOLE, SARACINESCHE, EP DOSATRICI, PARATOIE ECC. IP FORTORE, LOCONE E CONZA</t>
  </si>
  <si>
    <t>FORNITURA SERBATOI DI STOCCAGGIO REATTIVI IP FORTORE e LOCONE</t>
  </si>
  <si>
    <t>fornitura e posa in opera di impianto di clorazione con produzione del disinfettante clorazione Isole Tremiti</t>
  </si>
  <si>
    <t>conduzione e rifornimento impianti di clorazione a servizio pozzi Lecce clorazione pozzi lecce</t>
  </si>
  <si>
    <t>Fornitura elettropompe sommerse di scorta per pozzi</t>
  </si>
  <si>
    <t>Contratto quadro per la fornitura di polielettrolita per gli impianti di potabilizzazione, suddiviso in 5 lotti</t>
  </si>
  <si>
    <t>Fornitura acido solforico 94% impianto Sinni tre anni</t>
  </si>
  <si>
    <t>Fornitura di Sodio Silicato Impianto Sinni due anni</t>
  </si>
  <si>
    <t>Fornitura in opera trasformatori per l'ISI Parco del Marchese rup damato</t>
  </si>
  <si>
    <t>FORNITURA MATERIALE CONSUMABILE PER LABORATORIO CHIMICO BATTEROLOGICO IP FORTORE, LOCONE e CONZA</t>
  </si>
  <si>
    <t>Servizio di pulizia locali imp. Pot. suddiviso in 5 lotti tre anni</t>
  </si>
  <si>
    <t>INTERVENTO: RISANAMENTO STRUTTURALE E RIPRISTINO DELLA TENUTA IDRAULICA DI VARI TRATTI DEL VETTORE IDRAULICO DENOMINATO “CANALE PRINCIPALE” ACQUEDOTTO DEL SELE – LAVORI DI RISANAMENTO PONTI CANALI DELL’ADDUTTORE DENOMINATO “CANALE PRINCIPALE Servizio di progettazione  Studio di fattibilità tecnica economica</t>
  </si>
  <si>
    <t>progettazione lavori Risanamento dei tratti sifonati della Diramazione per la Capitanata - I LOTTO 3° stralcio - Intervento di sostituzione della condotta del Dn 700 del III Tronco, nella tratta compresa tra la presa di Castelluccio dei S. e Ponte Albanito, in agro di Castelluccio dei Sauri (FG)rup venditti</t>
  </si>
  <si>
    <t>progettazione lavori Risanamento dei tratti sifonati della Diramazione per la Capitanata - II LOTTO - Intervento di rinnovamento del sifone "Masseria Bonghi" in agro di Ascoli Satriano (FG) rup venditti</t>
  </si>
  <si>
    <t>CONTRATTO QUADRO SERVIZIO DI MANUTENZIONE STRUMENTI DI LABORATORIO CHIMICO BATTEROLOGICO IP FORTORE, LOCONE e CONZA</t>
  </si>
  <si>
    <t>Gara servizi per l'individuazione soggetto per indagini geognostiche di dettaglio per il progetto per la "Realizzazione dell’impianto di dissalazione delle acque salmastre delle sorgenti del Tara"</t>
  </si>
  <si>
    <t>Gara servizi per individuazione soggetto verificatore per la Realizzazione dell’impianto di dissalazione delle acque salmastre delle sorgenti del Tara</t>
  </si>
  <si>
    <t>Forniture</t>
  </si>
  <si>
    <t>48311100-2</t>
  </si>
  <si>
    <t>38432000-2</t>
  </si>
  <si>
    <t>Fornitura di n.ro 2 ICP MS</t>
  </si>
  <si>
    <t>Fornitura di n.ro 5 sistemi automatici per la misura di Azoto e Fosforo totale</t>
  </si>
  <si>
    <t>Fornitura di 2 sistemi Termogravimetrici automatici per analisi solidi sospesi e volatil</t>
  </si>
  <si>
    <t>Abis</t>
  </si>
  <si>
    <t>Pierpaolo</t>
  </si>
  <si>
    <t>BSAPPL66B11A662S </t>
  </si>
  <si>
    <t>NO</t>
  </si>
  <si>
    <t>ITF4</t>
  </si>
  <si>
    <t>Falagario</t>
  </si>
  <si>
    <t>Marco</t>
  </si>
  <si>
    <t>SI</t>
  </si>
  <si>
    <t>Troiano</t>
  </si>
  <si>
    <t>Semeraro</t>
  </si>
  <si>
    <t>Stefano</t>
  </si>
  <si>
    <t>Antonacci</t>
  </si>
  <si>
    <t>Alberto</t>
  </si>
  <si>
    <t>Scarongella</t>
  </si>
  <si>
    <t>Vito Paolo</t>
  </si>
  <si>
    <t>SCRVPL77C10H645X</t>
  </si>
  <si>
    <t>71330000-0</t>
  </si>
  <si>
    <t>71351730-9</t>
  </si>
  <si>
    <t>Mastrodonato</t>
  </si>
  <si>
    <t>Giulia</t>
  </si>
  <si>
    <t xml:space="preserve">90511400-6 </t>
  </si>
  <si>
    <t>Servizi</t>
  </si>
  <si>
    <t xml:space="preserve">983441140-8 </t>
  </si>
  <si>
    <t xml:space="preserve">90900000-6 </t>
  </si>
  <si>
    <t xml:space="preserve">Tselikas </t>
  </si>
  <si>
    <t>Alessandra</t>
  </si>
  <si>
    <t>D'Alfino</t>
  </si>
  <si>
    <t>Giuseppe</t>
  </si>
  <si>
    <t>FLGMRC76A14A662R</t>
  </si>
  <si>
    <t>DLFGPP65E08A662Z</t>
  </si>
  <si>
    <t>38421100-3</t>
  </si>
  <si>
    <t>42130000-9</t>
  </si>
  <si>
    <t>TSLLSN75E49A662Y</t>
  </si>
  <si>
    <t>MSTGLI65E62F284F</t>
  </si>
  <si>
    <t xml:space="preserve">79621000-3 </t>
  </si>
  <si>
    <t>31200000-8
31230000-7</t>
  </si>
  <si>
    <t>RIZZI</t>
  </si>
  <si>
    <t>GIUSEPPE</t>
  </si>
  <si>
    <t>35711000-1</t>
  </si>
  <si>
    <t>SGARAMELLA</t>
  </si>
  <si>
    <t>GIOVANNI</t>
  </si>
  <si>
    <t>SGRGNN71E31A662R</t>
  </si>
  <si>
    <t>38410000-2
31214500-4 
35711000-1</t>
  </si>
  <si>
    <t>31600000-2</t>
  </si>
  <si>
    <t>38410000-2</t>
  </si>
  <si>
    <t>31214500-4</t>
  </si>
  <si>
    <t>72253000-3</t>
  </si>
  <si>
    <t>Mirelli</t>
  </si>
  <si>
    <t>Gennaro</t>
  </si>
  <si>
    <t>39130000-2</t>
  </si>
  <si>
    <t>Spagnoletta</t>
  </si>
  <si>
    <t>Mauro</t>
  </si>
  <si>
    <t>RZZGPP78L04A669E</t>
  </si>
  <si>
    <t>SPGMRA62R30A662N</t>
  </si>
  <si>
    <t>45259000-7
45259100-8</t>
  </si>
  <si>
    <t>45259200-9</t>
  </si>
  <si>
    <t>MOTTOLA</t>
  </si>
  <si>
    <t xml:space="preserve">MOTTOLA </t>
  </si>
  <si>
    <t>MARCO</t>
  </si>
  <si>
    <t>Claudia</t>
  </si>
  <si>
    <t>Fiorentino</t>
  </si>
  <si>
    <t>Lagioia</t>
  </si>
  <si>
    <t>Piervito</t>
  </si>
  <si>
    <t>Carabellese</t>
  </si>
  <si>
    <t>45252200-0</t>
  </si>
  <si>
    <t>LGAPVT70M19A662I</t>
  </si>
  <si>
    <t>90711500-9</t>
  </si>
  <si>
    <t>90714100-6</t>
  </si>
  <si>
    <t>90711400-8
90711500-9
90714100-6</t>
  </si>
  <si>
    <t>33252000-1</t>
  </si>
  <si>
    <t>FRNCDS73C49A662X</t>
  </si>
  <si>
    <t>72268000-1</t>
  </si>
  <si>
    <t xml:space="preserve">72230000-6 </t>
  </si>
  <si>
    <t>72313000-2</t>
  </si>
  <si>
    <t xml:space="preserve">72313000-2 </t>
  </si>
  <si>
    <t xml:space="preserve">38221000-0 </t>
  </si>
  <si>
    <t>Luigia</t>
  </si>
  <si>
    <t>TRNLGU64S64A662N</t>
  </si>
  <si>
    <t>SMRSFN84C02F205C</t>
  </si>
  <si>
    <t xml:space="preserve">72250000-2 </t>
  </si>
  <si>
    <t xml:space="preserve">72262000-9 </t>
  </si>
  <si>
    <t>72262000-9</t>
  </si>
  <si>
    <t>72250000-2</t>
  </si>
  <si>
    <t xml:space="preserve">72514200-3 </t>
  </si>
  <si>
    <t xml:space="preserve">32420000-3 </t>
  </si>
  <si>
    <t xml:space="preserve">30233100-2 </t>
  </si>
  <si>
    <t xml:space="preserve">48820000-2 </t>
  </si>
  <si>
    <t>NTNLRT63E16A662K</t>
  </si>
  <si>
    <t xml:space="preserve">79417000-0 </t>
  </si>
  <si>
    <t xml:space="preserve">72500000-0 </t>
  </si>
  <si>
    <t>MTTMRC78H20A662O</t>
  </si>
  <si>
    <t>CRBMCF76S17A893C</t>
  </si>
  <si>
    <t>35710000-4</t>
  </si>
  <si>
    <t>Cagiano</t>
  </si>
  <si>
    <t>Antonio</t>
  </si>
  <si>
    <t>Ramundo</t>
  </si>
  <si>
    <t>Rocco</t>
  </si>
  <si>
    <t>Palazzo</t>
  </si>
  <si>
    <t>Michele</t>
  </si>
  <si>
    <t>D'Amato</t>
  </si>
  <si>
    <t>24962000-5</t>
  </si>
  <si>
    <t>D'Andria</t>
  </si>
  <si>
    <t>Fabrizio</t>
  </si>
  <si>
    <t>Venditti</t>
  </si>
  <si>
    <t>Luciano</t>
  </si>
  <si>
    <t>CGNNTN78B24A662D</t>
  </si>
  <si>
    <t>DNDFRZ65A31L049W</t>
  </si>
  <si>
    <t>RMNRCC63L24I907E</t>
  </si>
  <si>
    <t>MRLGNR63P01E205V</t>
  </si>
  <si>
    <t>DMNTNTN60H03A662I</t>
  </si>
  <si>
    <t>72212732-9</t>
  </si>
  <si>
    <t>65500000-8</t>
  </si>
  <si>
    <t>42131230-7</t>
  </si>
  <si>
    <t>44611400-0</t>
  </si>
  <si>
    <t>45232430-5</t>
  </si>
  <si>
    <t>42120000-6</t>
  </si>
  <si>
    <t>31100000-7</t>
  </si>
  <si>
    <t>38437000-7</t>
  </si>
  <si>
    <t>90910000-9</t>
  </si>
  <si>
    <t>38300000-8</t>
  </si>
  <si>
    <t>71240000-2</t>
  </si>
  <si>
    <t>VNDLCN68A22F839I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</si>
</sst>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sz val="10"/>
      <name val="Arial"/>
      <family val="2"/>
    </font>
    <font>
      <b/>
      <i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.25"/>
      <color rgb="FF272727"/>
      <name val="Segoe UI"/>
      <family val="2"/>
    </font>
    <font>
      <sz val="11"/>
      <color rgb="FF1F497D"/>
      <name val="Calibri"/>
      <family val="2"/>
      <scheme val="minor"/>
    </font>
    <font>
      <sz val="8.5"/>
      <color rgb="FF272727"/>
      <name val="Segoe U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4">
    <xf numFmtId="0" fontId="0" fillId="0" borderId="0"/>
    <xf numFmtId="0" fontId="7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4" fontId="1" fillId="0" borderId="1" xfId="3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4" fontId="0" fillId="0" borderId="0" xfId="3" applyFont="1" applyFill="1"/>
    <xf numFmtId="165" fontId="8" fillId="0" borderId="2" xfId="1" applyNumberFormat="1" applyFont="1" applyFill="1" applyBorder="1" applyAlignment="1">
      <alignment horizontal="right" vertical="center"/>
    </xf>
    <xf numFmtId="49" fontId="8" fillId="0" borderId="2" xfId="1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44" fontId="0" fillId="0" borderId="0" xfId="3" applyFont="1" applyFill="1" applyAlignment="1">
      <alignment vertical="center"/>
    </xf>
    <xf numFmtId="4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165" fontId="0" fillId="0" borderId="0" xfId="0" applyNumberForma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</cellXfs>
  <cellStyles count="4">
    <cellStyle name="Normal" xfId="1"/>
    <cellStyle name="Normale" xfId="0" builtinId="0"/>
    <cellStyle name="Valuta" xfId="3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"/>
  <sheetViews>
    <sheetView tabSelected="1" topLeftCell="Z1" workbookViewId="0">
      <pane ySplit="1" topLeftCell="A2" activePane="bottomLeft" state="frozen"/>
      <selection activeCell="I1" sqref="I1"/>
      <selection pane="bottomLeft" activeCell="J41" sqref="J41"/>
    </sheetView>
  </sheetViews>
  <sheetFormatPr defaultColWidth="15.88671875" defaultRowHeight="14.4" x14ac:dyDescent="0.3"/>
  <cols>
    <col min="1" max="1" width="24" style="1" customWidth="1"/>
    <col min="2" max="2" width="15.88671875" style="1"/>
    <col min="3" max="7" width="0" style="1" hidden="1" customWidth="1"/>
    <col min="8" max="13" width="15.88671875" style="1"/>
    <col min="14" max="14" width="40.88671875" style="1" customWidth="1"/>
    <col min="15" max="25" width="15.88671875" style="1"/>
    <col min="26" max="28" width="15.88671875" style="9"/>
    <col min="29" max="30" width="15.88671875" style="1"/>
    <col min="31" max="34" width="15.88671875" style="9"/>
    <col min="35" max="35" width="15.88671875" style="12"/>
    <col min="36" max="16384" width="15.88671875" style="1"/>
  </cols>
  <sheetData>
    <row r="1" spans="1:38" s="8" customFormat="1" ht="13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32</v>
      </c>
      <c r="F1" s="4" t="s">
        <v>4</v>
      </c>
      <c r="G1" s="2" t="s">
        <v>5</v>
      </c>
      <c r="H1" s="2" t="s">
        <v>33</v>
      </c>
      <c r="I1" s="2" t="s">
        <v>6</v>
      </c>
      <c r="J1" s="2" t="s">
        <v>7</v>
      </c>
      <c r="K1" s="2" t="s">
        <v>8</v>
      </c>
      <c r="L1" s="2" t="s">
        <v>34</v>
      </c>
      <c r="M1" s="2" t="s">
        <v>9</v>
      </c>
      <c r="N1" s="2" t="s">
        <v>10</v>
      </c>
      <c r="O1" s="2" t="s">
        <v>35</v>
      </c>
      <c r="P1" s="2" t="s">
        <v>36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37</v>
      </c>
      <c r="X1" s="2" t="s">
        <v>17</v>
      </c>
      <c r="Y1" s="2" t="s">
        <v>18</v>
      </c>
      <c r="Z1" s="5" t="s">
        <v>19</v>
      </c>
      <c r="AA1" s="5" t="s">
        <v>20</v>
      </c>
      <c r="AB1" s="5" t="s">
        <v>21</v>
      </c>
      <c r="AC1" s="6" t="s">
        <v>22</v>
      </c>
      <c r="AD1" s="6" t="s">
        <v>23</v>
      </c>
      <c r="AE1" s="5" t="s">
        <v>24</v>
      </c>
      <c r="AF1" s="5" t="s">
        <v>25</v>
      </c>
      <c r="AG1" s="5" t="s">
        <v>26</v>
      </c>
      <c r="AH1" s="5" t="s">
        <v>27</v>
      </c>
      <c r="AI1" s="7" t="s">
        <v>28</v>
      </c>
      <c r="AJ1" s="6" t="s">
        <v>29</v>
      </c>
      <c r="AK1" s="6" t="s">
        <v>30</v>
      </c>
      <c r="AL1" s="6" t="s">
        <v>31</v>
      </c>
    </row>
    <row r="2" spans="1:38" s="15" customFormat="1" x14ac:dyDescent="0.3">
      <c r="A2" s="15" t="s">
        <v>38</v>
      </c>
      <c r="B2" s="16" t="s">
        <v>39</v>
      </c>
      <c r="H2" s="17" t="s">
        <v>135</v>
      </c>
      <c r="I2" s="10">
        <v>8222500</v>
      </c>
      <c r="J2" s="17" t="s">
        <v>132</v>
      </c>
      <c r="L2" s="15" t="s">
        <v>122</v>
      </c>
      <c r="M2" s="15" t="s">
        <v>158</v>
      </c>
      <c r="N2" s="11" t="s">
        <v>40</v>
      </c>
      <c r="P2" s="15">
        <v>1</v>
      </c>
      <c r="Q2" s="15" t="s">
        <v>133</v>
      </c>
      <c r="R2" s="15" t="s">
        <v>134</v>
      </c>
      <c r="S2" s="15" t="s">
        <v>156</v>
      </c>
      <c r="V2" s="15">
        <v>18</v>
      </c>
      <c r="W2" s="15" t="s">
        <v>131</v>
      </c>
      <c r="Z2" s="18">
        <v>0</v>
      </c>
      <c r="AA2" s="18">
        <f>(I2/3)*2</f>
        <v>5481666.666666667</v>
      </c>
      <c r="AB2" s="18">
        <f>I2/3</f>
        <v>2740833.3333333335</v>
      </c>
      <c r="AC2" s="19">
        <f>SUM(Z2:AB2)</f>
        <v>8222500</v>
      </c>
      <c r="AD2" s="19">
        <f>0.22*AC2</f>
        <v>1808950</v>
      </c>
      <c r="AE2" s="18">
        <v>0</v>
      </c>
      <c r="AF2" s="18">
        <f>SUM(AC2:AE2)</f>
        <v>10031450</v>
      </c>
      <c r="AG2" s="18">
        <v>0</v>
      </c>
      <c r="AH2" s="18"/>
      <c r="AI2" s="18">
        <f>SUM(AF2:AH2)</f>
        <v>10031450</v>
      </c>
      <c r="AJ2" s="15" t="s">
        <v>131</v>
      </c>
    </row>
    <row r="3" spans="1:38" s="15" customFormat="1" x14ac:dyDescent="0.3">
      <c r="A3" s="15" t="s">
        <v>38</v>
      </c>
      <c r="B3" s="16" t="s">
        <v>39</v>
      </c>
      <c r="H3" s="17" t="s">
        <v>135</v>
      </c>
      <c r="I3" s="10">
        <v>1035000</v>
      </c>
      <c r="J3" s="17" t="s">
        <v>132</v>
      </c>
      <c r="L3" s="15" t="s">
        <v>122</v>
      </c>
      <c r="M3" s="15" t="s">
        <v>159</v>
      </c>
      <c r="N3" s="11" t="s">
        <v>41</v>
      </c>
      <c r="P3" s="15">
        <v>1</v>
      </c>
      <c r="Q3" s="15" t="s">
        <v>154</v>
      </c>
      <c r="R3" s="15" t="s">
        <v>155</v>
      </c>
      <c r="S3" s="15" t="s">
        <v>157</v>
      </c>
      <c r="V3" s="15">
        <v>18</v>
      </c>
      <c r="W3" s="15" t="s">
        <v>131</v>
      </c>
      <c r="Z3" s="18">
        <f>I3/4</f>
        <v>258750</v>
      </c>
      <c r="AA3" s="18">
        <f>I3/2</f>
        <v>517500</v>
      </c>
      <c r="AB3" s="18">
        <f>I3/4</f>
        <v>258750</v>
      </c>
      <c r="AC3" s="19">
        <f>SUM(Z3:AB3)</f>
        <v>1035000</v>
      </c>
      <c r="AD3" s="19">
        <f>AC3*0.22</f>
        <v>227700</v>
      </c>
      <c r="AE3" s="18">
        <v>0</v>
      </c>
      <c r="AF3" s="18">
        <f>SUM(AC3:AE3)</f>
        <v>1262700</v>
      </c>
      <c r="AG3" s="18">
        <v>0</v>
      </c>
      <c r="AH3" s="18"/>
      <c r="AI3" s="18">
        <f t="shared" ref="AI3:AI87" si="0">SUM(AF3:AH3)</f>
        <v>1262700</v>
      </c>
      <c r="AJ3" s="15" t="s">
        <v>131</v>
      </c>
    </row>
    <row r="4" spans="1:38" s="15" customFormat="1" ht="51" customHeight="1" x14ac:dyDescent="0.3">
      <c r="A4" s="15" t="s">
        <v>38</v>
      </c>
      <c r="B4" s="16" t="s">
        <v>39</v>
      </c>
      <c r="H4" s="17" t="s">
        <v>135</v>
      </c>
      <c r="I4" s="10">
        <v>575000</v>
      </c>
      <c r="J4" s="17" t="s">
        <v>132</v>
      </c>
      <c r="L4" s="15" t="s">
        <v>149</v>
      </c>
      <c r="M4" s="15" t="s">
        <v>123</v>
      </c>
      <c r="N4" s="11" t="s">
        <v>42</v>
      </c>
      <c r="P4" s="15">
        <v>1</v>
      </c>
      <c r="Q4" s="15" t="s">
        <v>128</v>
      </c>
      <c r="R4" s="15" t="s">
        <v>129</v>
      </c>
      <c r="S4" s="15" t="s">
        <v>130</v>
      </c>
      <c r="V4" s="15">
        <v>3</v>
      </c>
      <c r="W4" s="15" t="s">
        <v>131</v>
      </c>
      <c r="Z4" s="18">
        <v>0</v>
      </c>
      <c r="AA4" s="18">
        <f t="shared" ref="AA4:AA9" si="1">I4</f>
        <v>575000</v>
      </c>
      <c r="AB4" s="18">
        <v>0</v>
      </c>
      <c r="AC4" s="19">
        <f>Z4+AA4+AB4</f>
        <v>575000</v>
      </c>
      <c r="AD4" s="19">
        <f>AC4*0.22</f>
        <v>126500</v>
      </c>
      <c r="AE4" s="18">
        <v>0</v>
      </c>
      <c r="AF4" s="18">
        <f>AC4+AD4</f>
        <v>701500</v>
      </c>
      <c r="AG4" s="18">
        <v>0</v>
      </c>
      <c r="AH4" s="18"/>
      <c r="AI4" s="18">
        <f t="shared" si="0"/>
        <v>701500</v>
      </c>
      <c r="AJ4" s="15" t="s">
        <v>131</v>
      </c>
    </row>
    <row r="5" spans="1:38" s="15" customFormat="1" x14ac:dyDescent="0.3">
      <c r="A5" s="15" t="s">
        <v>38</v>
      </c>
      <c r="B5" s="16" t="s">
        <v>39</v>
      </c>
      <c r="H5" s="17" t="s">
        <v>135</v>
      </c>
      <c r="I5" s="10">
        <v>345000</v>
      </c>
      <c r="J5" s="17" t="s">
        <v>132</v>
      </c>
      <c r="L5" s="15" t="s">
        <v>122</v>
      </c>
      <c r="M5" s="15" t="s">
        <v>124</v>
      </c>
      <c r="N5" s="11" t="s">
        <v>125</v>
      </c>
      <c r="P5" s="15">
        <v>1</v>
      </c>
      <c r="Q5" s="15" t="s">
        <v>128</v>
      </c>
      <c r="R5" s="15" t="s">
        <v>129</v>
      </c>
      <c r="S5" s="15" t="s">
        <v>130</v>
      </c>
      <c r="V5" s="15">
        <v>3</v>
      </c>
      <c r="W5" s="15" t="s">
        <v>131</v>
      </c>
      <c r="Z5" s="18">
        <v>0</v>
      </c>
      <c r="AA5" s="18">
        <f t="shared" si="1"/>
        <v>345000</v>
      </c>
      <c r="AB5" s="18">
        <v>0</v>
      </c>
      <c r="AC5" s="19">
        <f t="shared" ref="AC5:AC10" si="2">Z5+AA5+AB5</f>
        <v>345000</v>
      </c>
      <c r="AD5" s="19">
        <f t="shared" ref="AD5:AD10" si="3">AC5*0.22</f>
        <v>75900</v>
      </c>
      <c r="AE5" s="18">
        <v>0</v>
      </c>
      <c r="AF5" s="18">
        <f t="shared" ref="AF5:AF10" si="4">AC5+AD5</f>
        <v>420900</v>
      </c>
      <c r="AG5" s="18">
        <v>0</v>
      </c>
      <c r="AH5" s="18"/>
      <c r="AI5" s="18">
        <f t="shared" si="0"/>
        <v>420900</v>
      </c>
      <c r="AJ5" s="15" t="s">
        <v>131</v>
      </c>
    </row>
    <row r="6" spans="1:38" s="15" customFormat="1" ht="25.2" x14ac:dyDescent="0.3">
      <c r="A6" s="15" t="s">
        <v>38</v>
      </c>
      <c r="B6" s="16" t="s">
        <v>39</v>
      </c>
      <c r="H6" s="17" t="s">
        <v>135</v>
      </c>
      <c r="I6" s="10">
        <v>373750</v>
      </c>
      <c r="J6" s="17" t="s">
        <v>132</v>
      </c>
      <c r="L6" s="15" t="s">
        <v>122</v>
      </c>
      <c r="M6" s="15" t="s">
        <v>124</v>
      </c>
      <c r="N6" s="11" t="s">
        <v>126</v>
      </c>
      <c r="P6" s="15">
        <v>1</v>
      </c>
      <c r="Q6" s="15" t="s">
        <v>128</v>
      </c>
      <c r="R6" s="15" t="s">
        <v>129</v>
      </c>
      <c r="S6" s="15" t="s">
        <v>130</v>
      </c>
      <c r="V6" s="15">
        <v>3</v>
      </c>
      <c r="W6" s="15" t="s">
        <v>131</v>
      </c>
      <c r="Z6" s="18">
        <v>0</v>
      </c>
      <c r="AA6" s="18">
        <f t="shared" si="1"/>
        <v>373750</v>
      </c>
      <c r="AB6" s="18">
        <v>0</v>
      </c>
      <c r="AC6" s="19">
        <f t="shared" si="2"/>
        <v>373750</v>
      </c>
      <c r="AD6" s="19">
        <f t="shared" si="3"/>
        <v>82225</v>
      </c>
      <c r="AE6" s="18">
        <v>0</v>
      </c>
      <c r="AF6" s="18">
        <f t="shared" si="4"/>
        <v>455975</v>
      </c>
      <c r="AG6" s="18">
        <v>0</v>
      </c>
      <c r="AH6" s="18"/>
      <c r="AI6" s="18">
        <f t="shared" si="0"/>
        <v>455975</v>
      </c>
      <c r="AJ6" s="15" t="s">
        <v>131</v>
      </c>
    </row>
    <row r="7" spans="1:38" s="15" customFormat="1" x14ac:dyDescent="0.3">
      <c r="A7" s="15" t="s">
        <v>38</v>
      </c>
      <c r="B7" s="16" t="s">
        <v>39</v>
      </c>
      <c r="H7" s="17" t="s">
        <v>135</v>
      </c>
      <c r="I7" s="10">
        <v>51750</v>
      </c>
      <c r="J7" s="17" t="s">
        <v>132</v>
      </c>
      <c r="L7" s="15" t="s">
        <v>122</v>
      </c>
      <c r="M7" s="15" t="s">
        <v>124</v>
      </c>
      <c r="N7" s="11" t="s">
        <v>43</v>
      </c>
      <c r="P7" s="15">
        <v>1</v>
      </c>
      <c r="Q7" s="15" t="s">
        <v>128</v>
      </c>
      <c r="R7" s="15" t="s">
        <v>129</v>
      </c>
      <c r="S7" s="15" t="s">
        <v>130</v>
      </c>
      <c r="V7" s="15">
        <v>3</v>
      </c>
      <c r="W7" s="15" t="s">
        <v>131</v>
      </c>
      <c r="Z7" s="18">
        <v>0</v>
      </c>
      <c r="AA7" s="18">
        <f t="shared" si="1"/>
        <v>51750</v>
      </c>
      <c r="AB7" s="18">
        <v>0</v>
      </c>
      <c r="AC7" s="19">
        <f t="shared" si="2"/>
        <v>51750</v>
      </c>
      <c r="AD7" s="19">
        <f t="shared" si="3"/>
        <v>11385</v>
      </c>
      <c r="AE7" s="18">
        <v>0</v>
      </c>
      <c r="AF7" s="18">
        <f t="shared" si="4"/>
        <v>63135</v>
      </c>
      <c r="AG7" s="18">
        <v>0</v>
      </c>
      <c r="AH7" s="18"/>
      <c r="AI7" s="18">
        <f t="shared" si="0"/>
        <v>63135</v>
      </c>
      <c r="AJ7" s="15" t="s">
        <v>131</v>
      </c>
    </row>
    <row r="8" spans="1:38" s="15" customFormat="1" ht="25.2" x14ac:dyDescent="0.3">
      <c r="A8" s="15" t="s">
        <v>38</v>
      </c>
      <c r="B8" s="16" t="s">
        <v>39</v>
      </c>
      <c r="H8" s="17" t="s">
        <v>135</v>
      </c>
      <c r="I8" s="10">
        <v>51750</v>
      </c>
      <c r="J8" s="17" t="s">
        <v>132</v>
      </c>
      <c r="L8" s="15" t="s">
        <v>122</v>
      </c>
      <c r="M8" s="15" t="s">
        <v>124</v>
      </c>
      <c r="N8" s="11" t="s">
        <v>44</v>
      </c>
      <c r="P8" s="15">
        <v>1</v>
      </c>
      <c r="Q8" s="15" t="s">
        <v>128</v>
      </c>
      <c r="R8" s="15" t="s">
        <v>129</v>
      </c>
      <c r="S8" s="15" t="s">
        <v>130</v>
      </c>
      <c r="V8" s="15">
        <v>3</v>
      </c>
      <c r="W8" s="15" t="s">
        <v>131</v>
      </c>
      <c r="Z8" s="18">
        <v>0</v>
      </c>
      <c r="AA8" s="18">
        <f t="shared" si="1"/>
        <v>51750</v>
      </c>
      <c r="AB8" s="18">
        <v>0</v>
      </c>
      <c r="AC8" s="19">
        <f t="shared" si="2"/>
        <v>51750</v>
      </c>
      <c r="AD8" s="19">
        <f t="shared" si="3"/>
        <v>11385</v>
      </c>
      <c r="AE8" s="18">
        <v>0</v>
      </c>
      <c r="AF8" s="18">
        <f t="shared" si="4"/>
        <v>63135</v>
      </c>
      <c r="AG8" s="18">
        <v>0</v>
      </c>
      <c r="AH8" s="18"/>
      <c r="AI8" s="18">
        <f t="shared" si="0"/>
        <v>63135</v>
      </c>
      <c r="AJ8" s="15" t="s">
        <v>131</v>
      </c>
    </row>
    <row r="9" spans="1:38" s="15" customFormat="1" ht="25.2" x14ac:dyDescent="0.3">
      <c r="A9" s="15" t="s">
        <v>38</v>
      </c>
      <c r="B9" s="16" t="s">
        <v>39</v>
      </c>
      <c r="H9" s="17" t="s">
        <v>135</v>
      </c>
      <c r="I9" s="10">
        <v>103500</v>
      </c>
      <c r="J9" s="17" t="s">
        <v>132</v>
      </c>
      <c r="L9" s="15" t="s">
        <v>122</v>
      </c>
      <c r="M9" s="15" t="s">
        <v>124</v>
      </c>
      <c r="N9" s="11" t="s">
        <v>127</v>
      </c>
      <c r="P9" s="15">
        <v>1</v>
      </c>
      <c r="Q9" s="15" t="s">
        <v>128</v>
      </c>
      <c r="R9" s="15" t="s">
        <v>129</v>
      </c>
      <c r="S9" s="15" t="s">
        <v>130</v>
      </c>
      <c r="V9" s="15">
        <v>3</v>
      </c>
      <c r="W9" s="15" t="s">
        <v>131</v>
      </c>
      <c r="Z9" s="18">
        <v>0</v>
      </c>
      <c r="AA9" s="18">
        <f t="shared" si="1"/>
        <v>103500</v>
      </c>
      <c r="AB9" s="18">
        <v>0</v>
      </c>
      <c r="AC9" s="19">
        <f t="shared" si="2"/>
        <v>103500</v>
      </c>
      <c r="AD9" s="19">
        <f t="shared" si="3"/>
        <v>22770</v>
      </c>
      <c r="AE9" s="18">
        <v>0</v>
      </c>
      <c r="AF9" s="18">
        <f t="shared" si="4"/>
        <v>126270</v>
      </c>
      <c r="AG9" s="18">
        <v>0</v>
      </c>
      <c r="AH9" s="18"/>
      <c r="AI9" s="18">
        <f t="shared" si="0"/>
        <v>126270</v>
      </c>
      <c r="AJ9" s="15" t="s">
        <v>131</v>
      </c>
    </row>
    <row r="10" spans="1:38" s="15" customFormat="1" ht="25.2" x14ac:dyDescent="0.3">
      <c r="A10" s="15" t="s">
        <v>38</v>
      </c>
      <c r="B10" s="16" t="s">
        <v>39</v>
      </c>
      <c r="H10" s="17" t="s">
        <v>135</v>
      </c>
      <c r="I10" s="10">
        <v>149500</v>
      </c>
      <c r="J10" s="17" t="s">
        <v>132</v>
      </c>
      <c r="L10" s="15" t="s">
        <v>122</v>
      </c>
      <c r="M10" s="15" t="s">
        <v>124</v>
      </c>
      <c r="N10" s="11" t="s">
        <v>45</v>
      </c>
      <c r="P10" s="15">
        <v>1</v>
      </c>
      <c r="Q10" s="15" t="s">
        <v>128</v>
      </c>
      <c r="R10" s="15" t="s">
        <v>129</v>
      </c>
      <c r="S10" s="15" t="s">
        <v>130</v>
      </c>
      <c r="V10" s="15">
        <v>3</v>
      </c>
      <c r="W10" s="15" t="s">
        <v>131</v>
      </c>
      <c r="Z10" s="18">
        <f>I10</f>
        <v>149500</v>
      </c>
      <c r="AA10" s="18">
        <v>0</v>
      </c>
      <c r="AB10" s="18">
        <v>0</v>
      </c>
      <c r="AC10" s="19">
        <f t="shared" si="2"/>
        <v>149500</v>
      </c>
      <c r="AD10" s="19">
        <f t="shared" si="3"/>
        <v>32890</v>
      </c>
      <c r="AE10" s="18">
        <v>0</v>
      </c>
      <c r="AF10" s="18">
        <f t="shared" si="4"/>
        <v>182390</v>
      </c>
      <c r="AG10" s="18">
        <v>0</v>
      </c>
      <c r="AH10" s="18"/>
      <c r="AI10" s="18">
        <f t="shared" si="0"/>
        <v>182390</v>
      </c>
      <c r="AJ10" s="15" t="s">
        <v>131</v>
      </c>
    </row>
    <row r="11" spans="1:38" s="15" customFormat="1" x14ac:dyDescent="0.3">
      <c r="A11" s="15" t="s">
        <v>38</v>
      </c>
      <c r="B11" s="16" t="s">
        <v>39</v>
      </c>
      <c r="H11" s="17" t="s">
        <v>135</v>
      </c>
      <c r="I11" s="10">
        <v>345000</v>
      </c>
      <c r="J11" s="17" t="s">
        <v>132</v>
      </c>
      <c r="L11" s="15" t="s">
        <v>122</v>
      </c>
      <c r="M11" s="15" t="s">
        <v>195</v>
      </c>
      <c r="N11" s="11" t="s">
        <v>46</v>
      </c>
      <c r="P11" s="15">
        <v>1</v>
      </c>
      <c r="Q11" s="15" t="s">
        <v>191</v>
      </c>
      <c r="R11" s="15" t="s">
        <v>134</v>
      </c>
      <c r="S11" s="15" t="s">
        <v>219</v>
      </c>
      <c r="V11" s="15">
        <v>12</v>
      </c>
      <c r="W11" s="15" t="s">
        <v>131</v>
      </c>
      <c r="Z11" s="18">
        <f>I11</f>
        <v>345000</v>
      </c>
      <c r="AA11" s="18">
        <v>0</v>
      </c>
      <c r="AB11" s="18">
        <v>0</v>
      </c>
      <c r="AC11" s="19">
        <f>SUM(Z11:AB11)</f>
        <v>345000</v>
      </c>
      <c r="AD11" s="19">
        <f>0.22*AC11</f>
        <v>75900</v>
      </c>
      <c r="AE11" s="18">
        <v>0</v>
      </c>
      <c r="AF11" s="18">
        <f>SUM(AC11:AE11)</f>
        <v>420900</v>
      </c>
      <c r="AG11" s="18">
        <v>0</v>
      </c>
      <c r="AH11" s="18"/>
      <c r="AI11" s="18">
        <f t="shared" si="0"/>
        <v>420900</v>
      </c>
      <c r="AJ11" s="15" t="s">
        <v>131</v>
      </c>
    </row>
    <row r="12" spans="1:38" s="15" customFormat="1" ht="25.2" x14ac:dyDescent="0.3">
      <c r="A12" s="15" t="s">
        <v>38</v>
      </c>
      <c r="B12" s="16" t="s">
        <v>39</v>
      </c>
      <c r="H12" s="17" t="s">
        <v>135</v>
      </c>
      <c r="I12" s="10">
        <v>7820000</v>
      </c>
      <c r="J12" s="17" t="s">
        <v>132</v>
      </c>
      <c r="L12" s="15" t="s">
        <v>122</v>
      </c>
      <c r="M12" s="15" t="s">
        <v>192</v>
      </c>
      <c r="N12" s="11" t="s">
        <v>47</v>
      </c>
      <c r="P12" s="15">
        <v>1</v>
      </c>
      <c r="Q12" s="15" t="s">
        <v>189</v>
      </c>
      <c r="R12" s="15" t="s">
        <v>190</v>
      </c>
      <c r="S12" s="15" t="s">
        <v>193</v>
      </c>
      <c r="V12" s="15">
        <v>24</v>
      </c>
      <c r="W12" s="15" t="s">
        <v>131</v>
      </c>
      <c r="Z12" s="18">
        <v>0</v>
      </c>
      <c r="AA12" s="18">
        <f>I12/2</f>
        <v>3910000</v>
      </c>
      <c r="AB12" s="18">
        <f>I12/2</f>
        <v>3910000</v>
      </c>
      <c r="AC12" s="19">
        <f t="shared" ref="AC12:AC17" si="5">SUM(Z12:AB12)</f>
        <v>7820000</v>
      </c>
      <c r="AD12" s="19">
        <f>0.22*AC12</f>
        <v>1720400</v>
      </c>
      <c r="AE12" s="18">
        <v>0</v>
      </c>
      <c r="AF12" s="18">
        <f>AC12+AD12+AE12</f>
        <v>9540400</v>
      </c>
      <c r="AG12" s="18">
        <v>0</v>
      </c>
      <c r="AH12" s="18"/>
      <c r="AI12" s="18">
        <f t="shared" si="0"/>
        <v>9540400</v>
      </c>
      <c r="AJ12" s="15" t="s">
        <v>131</v>
      </c>
    </row>
    <row r="13" spans="1:38" s="15" customFormat="1" ht="25.2" x14ac:dyDescent="0.3">
      <c r="A13" s="15" t="s">
        <v>38</v>
      </c>
      <c r="B13" s="16" t="s">
        <v>39</v>
      </c>
      <c r="H13" s="17" t="s">
        <v>135</v>
      </c>
      <c r="I13" s="10">
        <v>1207500</v>
      </c>
      <c r="J13" s="17" t="s">
        <v>132</v>
      </c>
      <c r="L13" s="15" t="s">
        <v>122</v>
      </c>
      <c r="M13" s="15" t="s">
        <v>197</v>
      </c>
      <c r="N13" s="11" t="s">
        <v>48</v>
      </c>
      <c r="P13" s="15">
        <v>1</v>
      </c>
      <c r="Q13" s="15" t="s">
        <v>188</v>
      </c>
      <c r="R13" s="15" t="s">
        <v>187</v>
      </c>
      <c r="S13" s="15" t="s">
        <v>198</v>
      </c>
      <c r="V13" s="15">
        <v>24</v>
      </c>
      <c r="W13" s="15" t="s">
        <v>131</v>
      </c>
      <c r="Z13" s="18">
        <f>I13/4</f>
        <v>301875</v>
      </c>
      <c r="AA13" s="18">
        <f>I13/2</f>
        <v>603750</v>
      </c>
      <c r="AB13" s="18">
        <f>I13/4</f>
        <v>301875</v>
      </c>
      <c r="AC13" s="19">
        <f t="shared" si="5"/>
        <v>1207500</v>
      </c>
      <c r="AD13" s="19">
        <f>0.22*AC13</f>
        <v>265650</v>
      </c>
      <c r="AE13" s="18">
        <v>0</v>
      </c>
      <c r="AF13" s="18">
        <f>AC13+AD13+AE13</f>
        <v>1473150</v>
      </c>
      <c r="AG13" s="18">
        <v>0</v>
      </c>
      <c r="AH13" s="18"/>
      <c r="AI13" s="18">
        <f t="shared" si="0"/>
        <v>1473150</v>
      </c>
      <c r="AJ13" s="15" t="s">
        <v>131</v>
      </c>
    </row>
    <row r="14" spans="1:38" s="15" customFormat="1" x14ac:dyDescent="0.3">
      <c r="A14" s="15" t="s">
        <v>38</v>
      </c>
      <c r="B14" s="16" t="s">
        <v>39</v>
      </c>
      <c r="H14" s="17" t="s">
        <v>135</v>
      </c>
      <c r="I14" s="10">
        <v>460000</v>
      </c>
      <c r="J14" s="17" t="s">
        <v>132</v>
      </c>
      <c r="L14" s="15" t="s">
        <v>149</v>
      </c>
      <c r="M14" s="15" t="s">
        <v>220</v>
      </c>
      <c r="N14" s="11" t="s">
        <v>49</v>
      </c>
      <c r="P14" s="15">
        <v>1</v>
      </c>
      <c r="Q14" s="15" t="s">
        <v>191</v>
      </c>
      <c r="R14" s="15" t="s">
        <v>134</v>
      </c>
      <c r="S14" s="15" t="s">
        <v>219</v>
      </c>
      <c r="W14" s="15" t="s">
        <v>131</v>
      </c>
      <c r="Z14" s="18">
        <f>I14/4</f>
        <v>115000</v>
      </c>
      <c r="AA14" s="18">
        <f>I14/2</f>
        <v>230000</v>
      </c>
      <c r="AB14" s="18">
        <f>I14/4</f>
        <v>115000</v>
      </c>
      <c r="AC14" s="19">
        <f t="shared" si="5"/>
        <v>460000</v>
      </c>
      <c r="AD14" s="19">
        <f>0.22*AC14</f>
        <v>101200</v>
      </c>
      <c r="AE14" s="18">
        <v>0</v>
      </c>
      <c r="AF14" s="18">
        <f>SUM(AC14:AE14)</f>
        <v>561200</v>
      </c>
      <c r="AG14" s="18">
        <v>0</v>
      </c>
      <c r="AH14" s="18"/>
      <c r="AI14" s="18">
        <f t="shared" si="0"/>
        <v>561200</v>
      </c>
      <c r="AJ14" s="15" t="s">
        <v>131</v>
      </c>
    </row>
    <row r="15" spans="1:38" s="15" customFormat="1" ht="43.2" x14ac:dyDescent="0.3">
      <c r="A15" s="15" t="s">
        <v>38</v>
      </c>
      <c r="B15" s="16" t="s">
        <v>39</v>
      </c>
      <c r="H15" s="17" t="s">
        <v>135</v>
      </c>
      <c r="I15" s="10">
        <v>92000</v>
      </c>
      <c r="J15" s="17" t="s">
        <v>132</v>
      </c>
      <c r="L15" s="15" t="s">
        <v>149</v>
      </c>
      <c r="M15" s="20" t="s">
        <v>196</v>
      </c>
      <c r="N15" s="11" t="s">
        <v>50</v>
      </c>
      <c r="P15" s="15">
        <v>1</v>
      </c>
      <c r="Q15" s="15" t="s">
        <v>189</v>
      </c>
      <c r="R15" s="15" t="s">
        <v>190</v>
      </c>
      <c r="S15" s="15" t="s">
        <v>193</v>
      </c>
      <c r="V15" s="15">
        <v>24</v>
      </c>
      <c r="W15" s="15" t="s">
        <v>131</v>
      </c>
      <c r="Z15" s="18">
        <f>I15/4</f>
        <v>23000</v>
      </c>
      <c r="AA15" s="18">
        <f>I15/2</f>
        <v>46000</v>
      </c>
      <c r="AB15" s="18">
        <f>I15/4</f>
        <v>23000</v>
      </c>
      <c r="AC15" s="19">
        <f t="shared" si="5"/>
        <v>92000</v>
      </c>
      <c r="AD15" s="19">
        <f>0.22*AC15</f>
        <v>20240</v>
      </c>
      <c r="AE15" s="18">
        <v>0</v>
      </c>
      <c r="AF15" s="18">
        <f>SUM(AC15:AE15)</f>
        <v>112240</v>
      </c>
      <c r="AG15" s="18">
        <v>0</v>
      </c>
      <c r="AH15" s="18"/>
      <c r="AI15" s="18">
        <f t="shared" si="0"/>
        <v>112240</v>
      </c>
      <c r="AJ15" s="15" t="s">
        <v>131</v>
      </c>
    </row>
    <row r="16" spans="1:38" s="15" customFormat="1" x14ac:dyDescent="0.3">
      <c r="A16" s="15" t="s">
        <v>38</v>
      </c>
      <c r="B16" s="16" t="s">
        <v>39</v>
      </c>
      <c r="H16" s="17" t="s">
        <v>135</v>
      </c>
      <c r="I16" s="10">
        <v>74750</v>
      </c>
      <c r="J16" s="17" t="s">
        <v>132</v>
      </c>
      <c r="L16" s="15" t="s">
        <v>122</v>
      </c>
      <c r="M16" s="15" t="s">
        <v>194</v>
      </c>
      <c r="N16" s="11" t="s">
        <v>51</v>
      </c>
      <c r="P16" s="15">
        <v>1</v>
      </c>
      <c r="Q16" s="15" t="s">
        <v>191</v>
      </c>
      <c r="R16" s="15" t="s">
        <v>134</v>
      </c>
      <c r="S16" s="15" t="s">
        <v>219</v>
      </c>
      <c r="V16" s="15">
        <v>12</v>
      </c>
      <c r="W16" s="15" t="s">
        <v>131</v>
      </c>
      <c r="Z16" s="21">
        <f>I16</f>
        <v>74750</v>
      </c>
      <c r="AA16" s="18">
        <v>0</v>
      </c>
      <c r="AB16" s="18">
        <v>0</v>
      </c>
      <c r="AC16" s="19">
        <f t="shared" si="5"/>
        <v>74750</v>
      </c>
      <c r="AD16" s="19">
        <f t="shared" ref="AD16:AD21" si="6">AC16*0.22</f>
        <v>16445</v>
      </c>
      <c r="AE16" s="18">
        <v>0</v>
      </c>
      <c r="AF16" s="18">
        <f>SUM(AC16:AE16)</f>
        <v>91195</v>
      </c>
      <c r="AG16" s="18">
        <v>0</v>
      </c>
      <c r="AH16" s="18"/>
      <c r="AI16" s="18">
        <f t="shared" si="0"/>
        <v>91195</v>
      </c>
      <c r="AJ16" s="15" t="s">
        <v>131</v>
      </c>
    </row>
    <row r="17" spans="1:36" s="15" customFormat="1" ht="25.2" x14ac:dyDescent="0.3">
      <c r="A17" s="15" t="s">
        <v>38</v>
      </c>
      <c r="B17" s="16" t="s">
        <v>39</v>
      </c>
      <c r="H17" s="17" t="s">
        <v>135</v>
      </c>
      <c r="I17" s="10">
        <v>120750</v>
      </c>
      <c r="J17" s="17" t="s">
        <v>132</v>
      </c>
      <c r="L17" s="15" t="s">
        <v>122</v>
      </c>
      <c r="M17" s="15" t="s">
        <v>195</v>
      </c>
      <c r="N17" s="11" t="s">
        <v>52</v>
      </c>
      <c r="P17" s="15">
        <v>1</v>
      </c>
      <c r="Q17" s="15" t="s">
        <v>191</v>
      </c>
      <c r="R17" s="15" t="s">
        <v>134</v>
      </c>
      <c r="S17" s="15" t="s">
        <v>219</v>
      </c>
      <c r="V17" s="15">
        <v>12</v>
      </c>
      <c r="W17" s="15" t="s">
        <v>131</v>
      </c>
      <c r="Z17" s="18">
        <f>I17</f>
        <v>120750</v>
      </c>
      <c r="AA17" s="18">
        <v>0</v>
      </c>
      <c r="AB17" s="18">
        <v>0</v>
      </c>
      <c r="AC17" s="19">
        <f t="shared" si="5"/>
        <v>120750</v>
      </c>
      <c r="AD17" s="19">
        <f t="shared" si="6"/>
        <v>26565</v>
      </c>
      <c r="AE17" s="18">
        <v>0</v>
      </c>
      <c r="AF17" s="18">
        <f>SUM(AC17:AE17)</f>
        <v>147315</v>
      </c>
      <c r="AG17" s="18">
        <v>0</v>
      </c>
      <c r="AH17" s="18"/>
      <c r="AI17" s="18">
        <f t="shared" si="0"/>
        <v>147315</v>
      </c>
      <c r="AJ17" s="15" t="s">
        <v>131</v>
      </c>
    </row>
    <row r="18" spans="1:36" s="15" customFormat="1" x14ac:dyDescent="0.3">
      <c r="A18" s="15" t="s">
        <v>38</v>
      </c>
      <c r="B18" s="16" t="s">
        <v>39</v>
      </c>
      <c r="H18" s="17" t="s">
        <v>135</v>
      </c>
      <c r="I18" s="10">
        <v>471191.8125</v>
      </c>
      <c r="J18" s="17" t="s">
        <v>132</v>
      </c>
      <c r="L18" s="15" t="s">
        <v>149</v>
      </c>
      <c r="M18" s="15" t="s">
        <v>238</v>
      </c>
      <c r="N18" s="11" t="s">
        <v>53</v>
      </c>
      <c r="P18" s="15">
        <v>1</v>
      </c>
      <c r="Q18" s="15" t="s">
        <v>191</v>
      </c>
      <c r="R18" s="15" t="s">
        <v>134</v>
      </c>
      <c r="S18" s="15" t="s">
        <v>219</v>
      </c>
      <c r="V18" s="15">
        <v>12</v>
      </c>
      <c r="W18" s="15" t="s">
        <v>131</v>
      </c>
      <c r="Z18" s="18">
        <v>0</v>
      </c>
      <c r="AA18" s="18">
        <f>(I18/3)*2</f>
        <v>314127.875</v>
      </c>
      <c r="AB18" s="18">
        <f>I18/3</f>
        <v>157063.9375</v>
      </c>
      <c r="AC18" s="18">
        <f>SUM(Z18:AB18)</f>
        <v>471191.8125</v>
      </c>
      <c r="AD18" s="19">
        <f t="shared" si="6"/>
        <v>103662.19875</v>
      </c>
      <c r="AE18" s="18">
        <v>0</v>
      </c>
      <c r="AF18" s="18">
        <f>AC18+AD18+AE18</f>
        <v>574854.01124999998</v>
      </c>
      <c r="AG18" s="18">
        <v>0</v>
      </c>
      <c r="AH18" s="18"/>
      <c r="AI18" s="18">
        <f t="shared" si="0"/>
        <v>574854.01124999998</v>
      </c>
      <c r="AJ18" s="15" t="s">
        <v>131</v>
      </c>
    </row>
    <row r="19" spans="1:36" s="15" customFormat="1" x14ac:dyDescent="0.3">
      <c r="A19" s="15" t="s">
        <v>38</v>
      </c>
      <c r="B19" s="16" t="s">
        <v>39</v>
      </c>
      <c r="H19" s="17" t="s">
        <v>135</v>
      </c>
      <c r="I19" s="10">
        <v>5750000</v>
      </c>
      <c r="J19" s="17" t="s">
        <v>132</v>
      </c>
      <c r="L19" s="15" t="s">
        <v>149</v>
      </c>
      <c r="M19" s="15" t="s">
        <v>239</v>
      </c>
      <c r="N19" s="11" t="s">
        <v>54</v>
      </c>
      <c r="P19" s="15">
        <v>1</v>
      </c>
      <c r="Q19" s="15" t="s">
        <v>221</v>
      </c>
      <c r="R19" s="15" t="s">
        <v>222</v>
      </c>
      <c r="S19" s="13" t="s">
        <v>233</v>
      </c>
      <c r="V19" s="15">
        <v>12</v>
      </c>
      <c r="W19" s="15" t="s">
        <v>131</v>
      </c>
      <c r="Z19" s="18"/>
      <c r="AA19" s="18"/>
      <c r="AB19" s="18"/>
      <c r="AD19" s="15">
        <f t="shared" si="6"/>
        <v>0</v>
      </c>
      <c r="AE19" s="18">
        <v>0</v>
      </c>
      <c r="AF19" s="18">
        <f>SUM(AC19:AE19)</f>
        <v>0</v>
      </c>
      <c r="AG19" s="18">
        <v>0</v>
      </c>
      <c r="AH19" s="18"/>
      <c r="AI19" s="18">
        <f t="shared" si="0"/>
        <v>0</v>
      </c>
      <c r="AJ19" s="15" t="s">
        <v>131</v>
      </c>
    </row>
    <row r="20" spans="1:36" s="15" customFormat="1" x14ac:dyDescent="0.3">
      <c r="A20" s="15" t="s">
        <v>38</v>
      </c>
      <c r="B20" s="16" t="s">
        <v>39</v>
      </c>
      <c r="H20" s="17" t="s">
        <v>135</v>
      </c>
      <c r="I20" s="10">
        <v>57750</v>
      </c>
      <c r="J20" s="17" t="s">
        <v>132</v>
      </c>
      <c r="L20" s="15" t="s">
        <v>122</v>
      </c>
      <c r="M20" s="15" t="s">
        <v>199</v>
      </c>
      <c r="N20" s="11" t="s">
        <v>55</v>
      </c>
      <c r="P20" s="15">
        <v>1</v>
      </c>
      <c r="Q20" s="15" t="s">
        <v>136</v>
      </c>
      <c r="R20" s="15" t="s">
        <v>204</v>
      </c>
      <c r="S20" s="15" t="s">
        <v>205</v>
      </c>
      <c r="V20" s="15">
        <v>12</v>
      </c>
      <c r="W20" s="15" t="s">
        <v>131</v>
      </c>
      <c r="Z20" s="18">
        <f>I20/2</f>
        <v>28875</v>
      </c>
      <c r="AA20" s="18">
        <f>I20/2</f>
        <v>28875</v>
      </c>
      <c r="AB20" s="18">
        <v>0</v>
      </c>
      <c r="AC20" s="19">
        <f>Z20+AA20+AB20</f>
        <v>57750</v>
      </c>
      <c r="AD20" s="19">
        <f t="shared" si="6"/>
        <v>12705</v>
      </c>
      <c r="AE20" s="18">
        <v>0</v>
      </c>
      <c r="AF20" s="18">
        <f>SUM(AC20:AE20)</f>
        <v>70455</v>
      </c>
      <c r="AG20" s="18">
        <v>0</v>
      </c>
      <c r="AH20" s="18"/>
      <c r="AI20" s="18">
        <f t="shared" si="0"/>
        <v>70455</v>
      </c>
      <c r="AJ20" s="15" t="s">
        <v>131</v>
      </c>
    </row>
    <row r="21" spans="1:36" s="15" customFormat="1" x14ac:dyDescent="0.3">
      <c r="A21" s="15" t="s">
        <v>38</v>
      </c>
      <c r="B21" s="16" t="s">
        <v>39</v>
      </c>
      <c r="H21" s="17" t="s">
        <v>135</v>
      </c>
      <c r="I21" s="10">
        <v>105000</v>
      </c>
      <c r="J21" s="17" t="s">
        <v>132</v>
      </c>
      <c r="L21" s="15" t="s">
        <v>149</v>
      </c>
      <c r="M21" s="15" t="s">
        <v>200</v>
      </c>
      <c r="N21" s="11" t="s">
        <v>56</v>
      </c>
      <c r="P21" s="15">
        <v>1</v>
      </c>
      <c r="Q21" s="15" t="s">
        <v>136</v>
      </c>
      <c r="R21" s="15" t="s">
        <v>204</v>
      </c>
      <c r="S21" s="15" t="s">
        <v>205</v>
      </c>
      <c r="V21" s="15">
        <v>12</v>
      </c>
      <c r="W21" s="15" t="s">
        <v>131</v>
      </c>
      <c r="Z21" s="18">
        <f>I21/2</f>
        <v>52500</v>
      </c>
      <c r="AA21" s="18">
        <f>I21/2</f>
        <v>52500</v>
      </c>
      <c r="AB21" s="18">
        <v>0</v>
      </c>
      <c r="AC21" s="19">
        <f>Z21+AA21+AB21</f>
        <v>105000</v>
      </c>
      <c r="AD21" s="19">
        <f t="shared" si="6"/>
        <v>23100</v>
      </c>
      <c r="AE21" s="18">
        <v>0</v>
      </c>
      <c r="AF21" s="18">
        <f>SUM(AC21:AE21)</f>
        <v>128100</v>
      </c>
      <c r="AG21" s="18">
        <v>0</v>
      </c>
      <c r="AH21" s="18"/>
      <c r="AI21" s="18">
        <f t="shared" si="0"/>
        <v>128100</v>
      </c>
      <c r="AJ21" s="15" t="s">
        <v>131</v>
      </c>
    </row>
    <row r="22" spans="1:36" s="15" customFormat="1" x14ac:dyDescent="0.3">
      <c r="A22" s="15" t="s">
        <v>38</v>
      </c>
      <c r="B22" s="16" t="s">
        <v>39</v>
      </c>
      <c r="H22" s="17" t="s">
        <v>135</v>
      </c>
      <c r="I22" s="10">
        <v>210000</v>
      </c>
      <c r="J22" s="17" t="s">
        <v>132</v>
      </c>
      <c r="L22" s="15" t="s">
        <v>149</v>
      </c>
      <c r="M22" s="15" t="s">
        <v>201</v>
      </c>
      <c r="N22" s="11" t="s">
        <v>57</v>
      </c>
      <c r="P22" s="15">
        <v>1</v>
      </c>
      <c r="Q22" s="15" t="s">
        <v>136</v>
      </c>
      <c r="R22" s="15" t="s">
        <v>204</v>
      </c>
      <c r="S22" s="15" t="s">
        <v>205</v>
      </c>
      <c r="V22" s="15">
        <v>6</v>
      </c>
      <c r="W22" s="15" t="s">
        <v>131</v>
      </c>
      <c r="Z22" s="18">
        <f>I22</f>
        <v>210000</v>
      </c>
      <c r="AA22" s="18">
        <v>0</v>
      </c>
      <c r="AB22" s="18">
        <v>0</v>
      </c>
      <c r="AC22" s="19">
        <f t="shared" ref="AC22:AC58" si="7">SUM(Z22:AB22)</f>
        <v>210000</v>
      </c>
      <c r="AD22" s="19">
        <f t="shared" ref="AD22:AD36" si="8">0.22*AC22</f>
        <v>46200</v>
      </c>
      <c r="AE22" s="18">
        <v>0</v>
      </c>
      <c r="AF22" s="18">
        <f>AC22+AD22+AE22</f>
        <v>256200</v>
      </c>
      <c r="AG22" s="18">
        <v>0</v>
      </c>
      <c r="AH22" s="18"/>
      <c r="AI22" s="18">
        <f t="shared" si="0"/>
        <v>256200</v>
      </c>
      <c r="AJ22" s="15" t="s">
        <v>131</v>
      </c>
    </row>
    <row r="23" spans="1:36" s="15" customFormat="1" ht="25.2" x14ac:dyDescent="0.3">
      <c r="A23" s="15" t="s">
        <v>38</v>
      </c>
      <c r="B23" s="16" t="s">
        <v>39</v>
      </c>
      <c r="H23" s="17" t="s">
        <v>135</v>
      </c>
      <c r="I23" s="10">
        <v>105000</v>
      </c>
      <c r="J23" s="17" t="s">
        <v>132</v>
      </c>
      <c r="L23" s="15" t="s">
        <v>149</v>
      </c>
      <c r="M23" s="15" t="s">
        <v>202</v>
      </c>
      <c r="N23" s="11" t="s">
        <v>58</v>
      </c>
      <c r="P23" s="15">
        <v>1</v>
      </c>
      <c r="Q23" s="15" t="s">
        <v>136</v>
      </c>
      <c r="R23" s="15" t="s">
        <v>204</v>
      </c>
      <c r="S23" s="15" t="s">
        <v>205</v>
      </c>
      <c r="V23" s="15">
        <v>12</v>
      </c>
      <c r="W23" s="15" t="s">
        <v>131</v>
      </c>
      <c r="Z23" s="18">
        <v>0</v>
      </c>
      <c r="AA23" s="18">
        <f>I23</f>
        <v>105000</v>
      </c>
      <c r="AB23" s="18">
        <v>0</v>
      </c>
      <c r="AC23" s="19">
        <f t="shared" si="7"/>
        <v>105000</v>
      </c>
      <c r="AD23" s="19">
        <f t="shared" si="8"/>
        <v>23100</v>
      </c>
      <c r="AE23" s="18">
        <v>0</v>
      </c>
      <c r="AF23" s="18">
        <f t="shared" ref="AF23:AF58" si="9">SUM(AC23:AE23)</f>
        <v>128100</v>
      </c>
      <c r="AG23" s="18">
        <v>0</v>
      </c>
      <c r="AH23" s="18"/>
      <c r="AI23" s="18">
        <f t="shared" si="0"/>
        <v>128100</v>
      </c>
      <c r="AJ23" s="15" t="s">
        <v>131</v>
      </c>
    </row>
    <row r="24" spans="1:36" s="15" customFormat="1" x14ac:dyDescent="0.3">
      <c r="A24" s="15" t="s">
        <v>38</v>
      </c>
      <c r="B24" s="16" t="s">
        <v>39</v>
      </c>
      <c r="H24" s="17" t="s">
        <v>135</v>
      </c>
      <c r="I24" s="10">
        <v>52500</v>
      </c>
      <c r="J24" s="17" t="s">
        <v>132</v>
      </c>
      <c r="L24" s="15" t="s">
        <v>149</v>
      </c>
      <c r="M24" s="15" t="s">
        <v>203</v>
      </c>
      <c r="N24" s="11" t="s">
        <v>59</v>
      </c>
      <c r="P24" s="15">
        <v>1</v>
      </c>
      <c r="Q24" s="15" t="s">
        <v>136</v>
      </c>
      <c r="R24" s="15" t="s">
        <v>204</v>
      </c>
      <c r="S24" s="15" t="s">
        <v>205</v>
      </c>
      <c r="V24" s="15">
        <v>6</v>
      </c>
      <c r="W24" s="15" t="s">
        <v>131</v>
      </c>
      <c r="Z24" s="18">
        <v>0</v>
      </c>
      <c r="AA24" s="18">
        <f>I24</f>
        <v>52500</v>
      </c>
      <c r="AB24" s="18">
        <v>0</v>
      </c>
      <c r="AC24" s="19">
        <f t="shared" si="7"/>
        <v>52500</v>
      </c>
      <c r="AD24" s="19">
        <f t="shared" si="8"/>
        <v>11550</v>
      </c>
      <c r="AE24" s="18">
        <v>0</v>
      </c>
      <c r="AF24" s="18">
        <f t="shared" si="9"/>
        <v>64050</v>
      </c>
      <c r="AG24" s="18">
        <v>0</v>
      </c>
      <c r="AH24" s="18"/>
      <c r="AI24" s="18">
        <f t="shared" si="0"/>
        <v>64050</v>
      </c>
      <c r="AJ24" s="15" t="s">
        <v>131</v>
      </c>
    </row>
    <row r="25" spans="1:36" s="15" customFormat="1" x14ac:dyDescent="0.3">
      <c r="A25" s="15" t="s">
        <v>38</v>
      </c>
      <c r="B25" s="16" t="s">
        <v>39</v>
      </c>
      <c r="H25" s="17" t="s">
        <v>135</v>
      </c>
      <c r="I25" s="10">
        <v>971025</v>
      </c>
      <c r="J25" s="17" t="s">
        <v>132</v>
      </c>
      <c r="L25" s="15" t="s">
        <v>149</v>
      </c>
      <c r="M25" s="15" t="s">
        <v>207</v>
      </c>
      <c r="N25" s="11" t="s">
        <v>60</v>
      </c>
      <c r="P25" s="15">
        <v>1</v>
      </c>
      <c r="Q25" s="15" t="s">
        <v>137</v>
      </c>
      <c r="R25" s="15" t="s">
        <v>138</v>
      </c>
      <c r="S25" s="15" t="s">
        <v>206</v>
      </c>
      <c r="V25" s="15">
        <v>12</v>
      </c>
      <c r="W25" s="15" t="s">
        <v>131</v>
      </c>
      <c r="Z25" s="18">
        <f>I25/2</f>
        <v>485512.5</v>
      </c>
      <c r="AA25" s="18">
        <f>I25/2</f>
        <v>485512.5</v>
      </c>
      <c r="AB25" s="18">
        <v>0</v>
      </c>
      <c r="AC25" s="19">
        <f t="shared" si="7"/>
        <v>971025</v>
      </c>
      <c r="AD25" s="19">
        <f t="shared" si="8"/>
        <v>213625.5</v>
      </c>
      <c r="AE25" s="18">
        <v>0</v>
      </c>
      <c r="AF25" s="18">
        <f t="shared" si="9"/>
        <v>1184650.5</v>
      </c>
      <c r="AG25" s="18">
        <v>0</v>
      </c>
      <c r="AH25" s="18"/>
      <c r="AI25" s="18">
        <f t="shared" si="0"/>
        <v>1184650.5</v>
      </c>
      <c r="AJ25" s="15" t="s">
        <v>131</v>
      </c>
    </row>
    <row r="26" spans="1:36" s="15" customFormat="1" x14ac:dyDescent="0.3">
      <c r="A26" s="15" t="s">
        <v>38</v>
      </c>
      <c r="B26" s="16" t="s">
        <v>39</v>
      </c>
      <c r="H26" s="17" t="s">
        <v>135</v>
      </c>
      <c r="I26" s="10">
        <v>43046.851074218801</v>
      </c>
      <c r="J26" s="17" t="s">
        <v>132</v>
      </c>
      <c r="L26" s="15" t="s">
        <v>149</v>
      </c>
      <c r="M26" s="15" t="s">
        <v>208</v>
      </c>
      <c r="N26" s="11" t="s">
        <v>59</v>
      </c>
      <c r="P26" s="15">
        <v>1</v>
      </c>
      <c r="Q26" s="15" t="s">
        <v>137</v>
      </c>
      <c r="R26" s="15" t="s">
        <v>138</v>
      </c>
      <c r="S26" s="15" t="s">
        <v>206</v>
      </c>
      <c r="V26" s="15">
        <v>12</v>
      </c>
      <c r="W26" s="15" t="s">
        <v>131</v>
      </c>
      <c r="Z26" s="18">
        <f>I26/2</f>
        <v>21523.4255371094</v>
      </c>
      <c r="AA26" s="18">
        <f>I26/2</f>
        <v>21523.4255371094</v>
      </c>
      <c r="AB26" s="18">
        <v>0</v>
      </c>
      <c r="AC26" s="18">
        <f t="shared" si="7"/>
        <v>43046.851074218801</v>
      </c>
      <c r="AD26" s="18">
        <f t="shared" si="8"/>
        <v>9470.3072363281372</v>
      </c>
      <c r="AE26" s="18">
        <v>0</v>
      </c>
      <c r="AF26" s="18">
        <f t="shared" si="9"/>
        <v>52517.15831054694</v>
      </c>
      <c r="AG26" s="18">
        <v>0</v>
      </c>
      <c r="AH26" s="18"/>
      <c r="AI26" s="18">
        <f t="shared" si="0"/>
        <v>52517.15831054694</v>
      </c>
      <c r="AJ26" s="15" t="s">
        <v>131</v>
      </c>
    </row>
    <row r="27" spans="1:36" s="15" customFormat="1" x14ac:dyDescent="0.3">
      <c r="A27" s="15" t="s">
        <v>38</v>
      </c>
      <c r="B27" s="16" t="s">
        <v>39</v>
      </c>
      <c r="H27" s="17" t="s">
        <v>135</v>
      </c>
      <c r="I27" s="10">
        <v>88195.7978515625</v>
      </c>
      <c r="J27" s="17" t="s">
        <v>132</v>
      </c>
      <c r="L27" s="15" t="s">
        <v>149</v>
      </c>
      <c r="M27" s="15" t="s">
        <v>207</v>
      </c>
      <c r="N27" s="11" t="s">
        <v>61</v>
      </c>
      <c r="P27" s="15">
        <v>1</v>
      </c>
      <c r="Q27" s="15" t="s">
        <v>137</v>
      </c>
      <c r="R27" s="15" t="s">
        <v>138</v>
      </c>
      <c r="S27" s="15" t="s">
        <v>206</v>
      </c>
      <c r="V27" s="15">
        <v>12</v>
      </c>
      <c r="W27" s="15" t="s">
        <v>131</v>
      </c>
      <c r="Z27" s="18">
        <f>I27/2</f>
        <v>44097.89892578125</v>
      </c>
      <c r="AA27" s="18">
        <f>I27/2</f>
        <v>44097.89892578125</v>
      </c>
      <c r="AB27" s="18">
        <v>0</v>
      </c>
      <c r="AC27" s="18">
        <f t="shared" si="7"/>
        <v>88195.7978515625</v>
      </c>
      <c r="AD27" s="18">
        <f t="shared" si="8"/>
        <v>19403.07552734375</v>
      </c>
      <c r="AE27" s="18">
        <v>0</v>
      </c>
      <c r="AF27" s="18">
        <f t="shared" si="9"/>
        <v>107598.87337890625</v>
      </c>
      <c r="AG27" s="18">
        <v>0</v>
      </c>
      <c r="AH27" s="18"/>
      <c r="AI27" s="18">
        <f t="shared" si="0"/>
        <v>107598.87337890625</v>
      </c>
      <c r="AJ27" s="15" t="s">
        <v>131</v>
      </c>
    </row>
    <row r="28" spans="1:36" s="15" customFormat="1" x14ac:dyDescent="0.3">
      <c r="A28" s="15" t="s">
        <v>38</v>
      </c>
      <c r="B28" s="16" t="s">
        <v>39</v>
      </c>
      <c r="H28" s="17" t="s">
        <v>135</v>
      </c>
      <c r="I28" s="10">
        <v>58801.0478515625</v>
      </c>
      <c r="J28" s="17" t="s">
        <v>132</v>
      </c>
      <c r="L28" s="15" t="s">
        <v>149</v>
      </c>
      <c r="M28" s="15" t="s">
        <v>207</v>
      </c>
      <c r="N28" s="11" t="s">
        <v>62</v>
      </c>
      <c r="P28" s="15">
        <v>1</v>
      </c>
      <c r="Q28" s="15" t="s">
        <v>137</v>
      </c>
      <c r="R28" s="15" t="s">
        <v>138</v>
      </c>
      <c r="S28" s="15" t="s">
        <v>206</v>
      </c>
      <c r="V28" s="15">
        <v>12</v>
      </c>
      <c r="W28" s="15" t="s">
        <v>131</v>
      </c>
      <c r="Z28" s="18">
        <f t="shared" ref="Z28:Z30" si="10">I28/2</f>
        <v>29400.52392578125</v>
      </c>
      <c r="AA28" s="18">
        <f t="shared" ref="AA28:AA30" si="11">I28/2</f>
        <v>29400.52392578125</v>
      </c>
      <c r="AB28" s="18">
        <v>0</v>
      </c>
      <c r="AC28" s="18">
        <f t="shared" si="7"/>
        <v>58801.0478515625</v>
      </c>
      <c r="AD28" s="18">
        <f t="shared" si="8"/>
        <v>12936.230527343751</v>
      </c>
      <c r="AE28" s="18">
        <v>0</v>
      </c>
      <c r="AF28" s="18">
        <f t="shared" si="9"/>
        <v>71737.278378906252</v>
      </c>
      <c r="AG28" s="18">
        <v>0</v>
      </c>
      <c r="AH28" s="18"/>
      <c r="AI28" s="18">
        <f t="shared" si="0"/>
        <v>71737.278378906252</v>
      </c>
      <c r="AJ28" s="15" t="s">
        <v>131</v>
      </c>
    </row>
    <row r="29" spans="1:36" s="15" customFormat="1" x14ac:dyDescent="0.3">
      <c r="A29" s="15" t="s">
        <v>38</v>
      </c>
      <c r="B29" s="16" t="s">
        <v>39</v>
      </c>
      <c r="H29" s="17" t="s">
        <v>135</v>
      </c>
      <c r="I29" s="10">
        <v>72453.148925781294</v>
      </c>
      <c r="J29" s="17" t="s">
        <v>132</v>
      </c>
      <c r="L29" s="15" t="s">
        <v>149</v>
      </c>
      <c r="M29" s="15" t="s">
        <v>207</v>
      </c>
      <c r="N29" s="11" t="s">
        <v>63</v>
      </c>
      <c r="P29" s="15">
        <v>1</v>
      </c>
      <c r="Q29" s="15" t="s">
        <v>137</v>
      </c>
      <c r="R29" s="15" t="s">
        <v>138</v>
      </c>
      <c r="S29" s="15" t="s">
        <v>206</v>
      </c>
      <c r="T29" s="15">
        <v>12</v>
      </c>
      <c r="V29" s="15">
        <v>12</v>
      </c>
      <c r="W29" s="15" t="s">
        <v>131</v>
      </c>
      <c r="Z29" s="18">
        <f t="shared" si="10"/>
        <v>36226.574462890647</v>
      </c>
      <c r="AA29" s="18">
        <f t="shared" si="11"/>
        <v>36226.574462890647</v>
      </c>
      <c r="AB29" s="18">
        <v>0</v>
      </c>
      <c r="AC29" s="18">
        <f t="shared" si="7"/>
        <v>72453.148925781294</v>
      </c>
      <c r="AD29" s="18">
        <f t="shared" si="8"/>
        <v>15939.692763671885</v>
      </c>
      <c r="AE29" s="18">
        <v>0</v>
      </c>
      <c r="AF29" s="18">
        <f t="shared" si="9"/>
        <v>88392.841689453184</v>
      </c>
      <c r="AG29" s="18">
        <v>0</v>
      </c>
      <c r="AH29" s="18"/>
      <c r="AI29" s="18">
        <f t="shared" si="0"/>
        <v>88392.841689453184</v>
      </c>
      <c r="AJ29" s="15" t="s">
        <v>131</v>
      </c>
    </row>
    <row r="30" spans="1:36" s="15" customFormat="1" x14ac:dyDescent="0.3">
      <c r="A30" s="15" t="s">
        <v>38</v>
      </c>
      <c r="B30" s="16" t="s">
        <v>39</v>
      </c>
      <c r="H30" s="17" t="s">
        <v>135</v>
      </c>
      <c r="I30" s="10">
        <v>51455.25</v>
      </c>
      <c r="J30" s="17" t="s">
        <v>132</v>
      </c>
      <c r="L30" s="15" t="s">
        <v>149</v>
      </c>
      <c r="M30" s="15" t="s">
        <v>210</v>
      </c>
      <c r="N30" s="11" t="s">
        <v>64</v>
      </c>
      <c r="P30" s="15">
        <v>1</v>
      </c>
      <c r="Q30" s="15" t="s">
        <v>137</v>
      </c>
      <c r="R30" s="15" t="s">
        <v>138</v>
      </c>
      <c r="S30" s="15" t="s">
        <v>206</v>
      </c>
      <c r="T30" s="15">
        <v>12</v>
      </c>
      <c r="V30" s="15">
        <v>12</v>
      </c>
      <c r="W30" s="15" t="s">
        <v>131</v>
      </c>
      <c r="Z30" s="18">
        <f t="shared" si="10"/>
        <v>25727.625</v>
      </c>
      <c r="AA30" s="18">
        <f t="shared" si="11"/>
        <v>25727.625</v>
      </c>
      <c r="AB30" s="18">
        <v>0</v>
      </c>
      <c r="AC30" s="18">
        <f t="shared" si="7"/>
        <v>51455.25</v>
      </c>
      <c r="AD30" s="18">
        <f t="shared" si="8"/>
        <v>11320.155000000001</v>
      </c>
      <c r="AE30" s="18">
        <v>0</v>
      </c>
      <c r="AF30" s="18">
        <f t="shared" si="9"/>
        <v>62775.404999999999</v>
      </c>
      <c r="AG30" s="18">
        <v>0</v>
      </c>
      <c r="AH30" s="18"/>
      <c r="AI30" s="10">
        <f t="shared" si="0"/>
        <v>62775.404999999999</v>
      </c>
      <c r="AJ30" s="15" t="s">
        <v>131</v>
      </c>
    </row>
    <row r="31" spans="1:36" s="15" customFormat="1" x14ac:dyDescent="0.3">
      <c r="A31" s="15" t="s">
        <v>38</v>
      </c>
      <c r="B31" s="16" t="s">
        <v>39</v>
      </c>
      <c r="H31" s="17" t="s">
        <v>135</v>
      </c>
      <c r="I31" s="10">
        <v>77008.798828125</v>
      </c>
      <c r="J31" s="17" t="s">
        <v>132</v>
      </c>
      <c r="L31" s="15" t="s">
        <v>149</v>
      </c>
      <c r="M31" s="15" t="s">
        <v>210</v>
      </c>
      <c r="N31" s="11" t="s">
        <v>65</v>
      </c>
      <c r="P31" s="15">
        <v>1</v>
      </c>
      <c r="Q31" s="15" t="s">
        <v>137</v>
      </c>
      <c r="R31" s="15" t="s">
        <v>138</v>
      </c>
      <c r="S31" s="15" t="s">
        <v>206</v>
      </c>
      <c r="T31" s="15">
        <v>12</v>
      </c>
      <c r="V31" s="15">
        <v>12</v>
      </c>
      <c r="W31" s="15" t="s">
        <v>131</v>
      </c>
      <c r="Z31" s="18">
        <v>0</v>
      </c>
      <c r="AA31" s="18">
        <f>I31</f>
        <v>77008.798828125</v>
      </c>
      <c r="AB31" s="18">
        <v>0</v>
      </c>
      <c r="AC31" s="18">
        <f t="shared" si="7"/>
        <v>77008.798828125</v>
      </c>
      <c r="AD31" s="18">
        <f t="shared" si="8"/>
        <v>16941.935742187499</v>
      </c>
      <c r="AE31" s="18">
        <v>0</v>
      </c>
      <c r="AF31" s="18">
        <f t="shared" si="9"/>
        <v>93950.734570312503</v>
      </c>
      <c r="AG31" s="18">
        <v>0</v>
      </c>
      <c r="AH31" s="18"/>
      <c r="AI31" s="10">
        <f t="shared" si="0"/>
        <v>93950.734570312503</v>
      </c>
      <c r="AJ31" s="15" t="s">
        <v>131</v>
      </c>
    </row>
    <row r="32" spans="1:36" s="15" customFormat="1" x14ac:dyDescent="0.3">
      <c r="A32" s="15" t="s">
        <v>38</v>
      </c>
      <c r="B32" s="16" t="s">
        <v>39</v>
      </c>
      <c r="H32" s="17" t="s">
        <v>135</v>
      </c>
      <c r="I32" s="10">
        <v>84003.148925781294</v>
      </c>
      <c r="J32" s="17" t="s">
        <v>132</v>
      </c>
      <c r="L32" s="15" t="s">
        <v>149</v>
      </c>
      <c r="M32" s="15" t="s">
        <v>210</v>
      </c>
      <c r="N32" s="11" t="s">
        <v>66</v>
      </c>
      <c r="P32" s="15">
        <v>1</v>
      </c>
      <c r="Q32" s="15" t="s">
        <v>137</v>
      </c>
      <c r="R32" s="15" t="s">
        <v>138</v>
      </c>
      <c r="S32" s="15" t="s">
        <v>206</v>
      </c>
      <c r="T32" s="15">
        <v>12</v>
      </c>
      <c r="V32" s="15">
        <v>12</v>
      </c>
      <c r="W32" s="15" t="s">
        <v>131</v>
      </c>
      <c r="Z32" s="18">
        <f>I31/2</f>
        <v>38504.3994140625</v>
      </c>
      <c r="AA32" s="18">
        <f>I32/2</f>
        <v>42001.574462890647</v>
      </c>
      <c r="AB32" s="18">
        <v>0</v>
      </c>
      <c r="AC32" s="18">
        <f t="shared" si="7"/>
        <v>80505.973876953154</v>
      </c>
      <c r="AD32" s="18">
        <f t="shared" si="8"/>
        <v>17711.314252929693</v>
      </c>
      <c r="AE32" s="18">
        <v>0</v>
      </c>
      <c r="AF32" s="18">
        <f t="shared" si="9"/>
        <v>98217.288129882843</v>
      </c>
      <c r="AG32" s="18">
        <v>0</v>
      </c>
      <c r="AH32" s="18"/>
      <c r="AI32" s="10">
        <f t="shared" si="0"/>
        <v>98217.288129882843</v>
      </c>
      <c r="AJ32" s="15" t="s">
        <v>131</v>
      </c>
    </row>
    <row r="33" spans="1:36" s="15" customFormat="1" x14ac:dyDescent="0.3">
      <c r="A33" s="15" t="s">
        <v>38</v>
      </c>
      <c r="B33" s="16" t="s">
        <v>39</v>
      </c>
      <c r="H33" s="17" t="s">
        <v>135</v>
      </c>
      <c r="I33" s="10">
        <v>70000</v>
      </c>
      <c r="J33" s="17" t="s">
        <v>132</v>
      </c>
      <c r="L33" s="15" t="s">
        <v>149</v>
      </c>
      <c r="M33" s="15" t="s">
        <v>208</v>
      </c>
      <c r="N33" s="11" t="s">
        <v>67</v>
      </c>
      <c r="P33" s="15">
        <v>1</v>
      </c>
      <c r="Q33" s="15" t="s">
        <v>137</v>
      </c>
      <c r="R33" s="15" t="s">
        <v>138</v>
      </c>
      <c r="S33" s="15" t="s">
        <v>206</v>
      </c>
      <c r="W33" s="15" t="s">
        <v>131</v>
      </c>
      <c r="Z33" s="18">
        <f>I33</f>
        <v>70000</v>
      </c>
      <c r="AA33" s="18">
        <v>0</v>
      </c>
      <c r="AB33" s="18">
        <v>0</v>
      </c>
      <c r="AC33" s="18">
        <f t="shared" si="7"/>
        <v>70000</v>
      </c>
      <c r="AD33" s="18">
        <f t="shared" si="8"/>
        <v>15400</v>
      </c>
      <c r="AE33" s="18">
        <v>0</v>
      </c>
      <c r="AF33" s="18">
        <f t="shared" si="9"/>
        <v>85400</v>
      </c>
      <c r="AG33" s="18">
        <v>0</v>
      </c>
      <c r="AH33" s="18"/>
      <c r="AI33" s="10">
        <f t="shared" si="0"/>
        <v>85400</v>
      </c>
      <c r="AJ33" s="15" t="s">
        <v>131</v>
      </c>
    </row>
    <row r="34" spans="1:36" s="15" customFormat="1" ht="25.2" x14ac:dyDescent="0.3">
      <c r="A34" s="15" t="s">
        <v>38</v>
      </c>
      <c r="B34" s="16" t="s">
        <v>39</v>
      </c>
      <c r="H34" s="17" t="s">
        <v>135</v>
      </c>
      <c r="I34" s="10">
        <v>400000</v>
      </c>
      <c r="J34" s="17" t="s">
        <v>132</v>
      </c>
      <c r="L34" s="15" t="s">
        <v>149</v>
      </c>
      <c r="M34" s="15" t="s">
        <v>208</v>
      </c>
      <c r="N34" s="11" t="s">
        <v>68</v>
      </c>
      <c r="P34" s="15">
        <v>1</v>
      </c>
      <c r="Q34" s="15" t="s">
        <v>137</v>
      </c>
      <c r="R34" s="15" t="s">
        <v>138</v>
      </c>
      <c r="S34" s="15" t="s">
        <v>206</v>
      </c>
      <c r="V34" s="15">
        <v>24</v>
      </c>
      <c r="W34" s="15" t="s">
        <v>131</v>
      </c>
      <c r="Z34" s="18">
        <v>0</v>
      </c>
      <c r="AA34" s="18">
        <f>I34/2</f>
        <v>200000</v>
      </c>
      <c r="AB34" s="18">
        <f>I34/2</f>
        <v>200000</v>
      </c>
      <c r="AC34" s="18">
        <f t="shared" si="7"/>
        <v>400000</v>
      </c>
      <c r="AD34" s="18">
        <f t="shared" si="8"/>
        <v>88000</v>
      </c>
      <c r="AE34" s="18">
        <v>0</v>
      </c>
      <c r="AF34" s="18">
        <f t="shared" si="9"/>
        <v>488000</v>
      </c>
      <c r="AG34" s="18">
        <v>0</v>
      </c>
      <c r="AH34" s="18"/>
      <c r="AI34" s="10">
        <f t="shared" si="0"/>
        <v>488000</v>
      </c>
      <c r="AJ34" s="15" t="s">
        <v>131</v>
      </c>
    </row>
    <row r="35" spans="1:36" s="15" customFormat="1" x14ac:dyDescent="0.3">
      <c r="A35" s="15" t="s">
        <v>38</v>
      </c>
      <c r="B35" s="16" t="s">
        <v>39</v>
      </c>
      <c r="H35" s="17" t="s">
        <v>135</v>
      </c>
      <c r="I35" s="10">
        <v>200000</v>
      </c>
      <c r="J35" s="17" t="s">
        <v>132</v>
      </c>
      <c r="L35" s="15" t="s">
        <v>149</v>
      </c>
      <c r="M35" s="15" t="s">
        <v>208</v>
      </c>
      <c r="N35" s="11" t="s">
        <v>69</v>
      </c>
      <c r="P35" s="15">
        <v>1</v>
      </c>
      <c r="Q35" s="15" t="s">
        <v>137</v>
      </c>
      <c r="R35" s="15" t="s">
        <v>138</v>
      </c>
      <c r="S35" s="15" t="s">
        <v>206</v>
      </c>
      <c r="V35" s="15">
        <v>12</v>
      </c>
      <c r="W35" s="15" t="s">
        <v>131</v>
      </c>
      <c r="Z35" s="18">
        <v>0</v>
      </c>
      <c r="AA35" s="18">
        <f>I35</f>
        <v>200000</v>
      </c>
      <c r="AB35" s="18">
        <v>0</v>
      </c>
      <c r="AC35" s="18">
        <f t="shared" si="7"/>
        <v>200000</v>
      </c>
      <c r="AD35" s="18">
        <f t="shared" si="8"/>
        <v>44000</v>
      </c>
      <c r="AE35" s="18">
        <v>0</v>
      </c>
      <c r="AF35" s="18">
        <f t="shared" si="9"/>
        <v>244000</v>
      </c>
      <c r="AG35" s="18">
        <v>0</v>
      </c>
      <c r="AH35" s="18"/>
      <c r="AI35" s="10">
        <f t="shared" si="0"/>
        <v>244000</v>
      </c>
      <c r="AJ35" s="15" t="s">
        <v>131</v>
      </c>
    </row>
    <row r="36" spans="1:36" s="15" customFormat="1" ht="25.2" x14ac:dyDescent="0.3">
      <c r="A36" s="15" t="s">
        <v>38</v>
      </c>
      <c r="B36" s="16" t="s">
        <v>39</v>
      </c>
      <c r="H36" s="17" t="s">
        <v>135</v>
      </c>
      <c r="I36" s="10">
        <v>400000</v>
      </c>
      <c r="J36" s="17" t="s">
        <v>132</v>
      </c>
      <c r="L36" s="15" t="s">
        <v>149</v>
      </c>
      <c r="M36" s="15" t="s">
        <v>209</v>
      </c>
      <c r="N36" s="11" t="s">
        <v>70</v>
      </c>
      <c r="P36" s="15">
        <v>1</v>
      </c>
      <c r="Q36" s="15" t="s">
        <v>137</v>
      </c>
      <c r="R36" s="15" t="s">
        <v>138</v>
      </c>
      <c r="S36" s="15" t="s">
        <v>206</v>
      </c>
      <c r="V36" s="15">
        <v>24</v>
      </c>
      <c r="W36" s="15" t="s">
        <v>131</v>
      </c>
      <c r="Z36" s="18">
        <v>0</v>
      </c>
      <c r="AA36" s="18">
        <f>I36/2</f>
        <v>200000</v>
      </c>
      <c r="AB36" s="18">
        <f>I36/2</f>
        <v>200000</v>
      </c>
      <c r="AC36" s="19">
        <f t="shared" si="7"/>
        <v>400000</v>
      </c>
      <c r="AD36" s="19">
        <f t="shared" si="8"/>
        <v>88000</v>
      </c>
      <c r="AE36" s="18">
        <v>0</v>
      </c>
      <c r="AF36" s="18">
        <f t="shared" si="9"/>
        <v>488000</v>
      </c>
      <c r="AG36" s="18">
        <v>0</v>
      </c>
      <c r="AH36" s="18"/>
      <c r="AI36" s="10">
        <f t="shared" si="0"/>
        <v>488000</v>
      </c>
      <c r="AJ36" s="15" t="s">
        <v>131</v>
      </c>
    </row>
    <row r="37" spans="1:36" s="15" customFormat="1" x14ac:dyDescent="0.3">
      <c r="A37" s="15" t="s">
        <v>38</v>
      </c>
      <c r="B37" s="16" t="s">
        <v>39</v>
      </c>
      <c r="H37" s="17" t="s">
        <v>135</v>
      </c>
      <c r="I37" s="10">
        <v>90000</v>
      </c>
      <c r="J37" s="17" t="s">
        <v>132</v>
      </c>
      <c r="L37" s="15" t="s">
        <v>149</v>
      </c>
      <c r="M37" s="15" t="s">
        <v>209</v>
      </c>
      <c r="N37" s="11" t="s">
        <v>71</v>
      </c>
      <c r="P37" s="15">
        <v>1</v>
      </c>
      <c r="Q37" s="15" t="s">
        <v>191</v>
      </c>
      <c r="R37" s="15" t="s">
        <v>134</v>
      </c>
      <c r="S37" s="15" t="s">
        <v>219</v>
      </c>
      <c r="V37" s="15">
        <v>12</v>
      </c>
      <c r="W37" s="15" t="s">
        <v>131</v>
      </c>
      <c r="Z37" s="18">
        <f>I37</f>
        <v>90000</v>
      </c>
      <c r="AA37" s="18">
        <v>0</v>
      </c>
      <c r="AB37" s="18">
        <v>0</v>
      </c>
      <c r="AC37" s="19">
        <f t="shared" si="7"/>
        <v>90000</v>
      </c>
      <c r="AD37" s="19">
        <f>AC37*0.22</f>
        <v>19800</v>
      </c>
      <c r="AE37" s="18">
        <v>0</v>
      </c>
      <c r="AF37" s="18">
        <f t="shared" si="9"/>
        <v>109800</v>
      </c>
      <c r="AG37" s="18">
        <v>0</v>
      </c>
      <c r="AH37" s="18"/>
      <c r="AI37" s="10">
        <f t="shared" si="0"/>
        <v>109800</v>
      </c>
      <c r="AJ37" s="15" t="s">
        <v>131</v>
      </c>
    </row>
    <row r="38" spans="1:36" s="15" customFormat="1" ht="25.2" x14ac:dyDescent="0.3">
      <c r="A38" s="15" t="s">
        <v>38</v>
      </c>
      <c r="B38" s="16" t="s">
        <v>39</v>
      </c>
      <c r="H38" s="17" t="s">
        <v>135</v>
      </c>
      <c r="I38" s="10">
        <v>225250</v>
      </c>
      <c r="J38" s="17" t="s">
        <v>132</v>
      </c>
      <c r="L38" s="15" t="s">
        <v>149</v>
      </c>
      <c r="M38" s="15" t="s">
        <v>209</v>
      </c>
      <c r="N38" s="11" t="s">
        <v>72</v>
      </c>
      <c r="P38" s="15">
        <v>1</v>
      </c>
      <c r="Q38" s="15" t="s">
        <v>137</v>
      </c>
      <c r="R38" s="15" t="s">
        <v>138</v>
      </c>
      <c r="S38" s="15" t="s">
        <v>206</v>
      </c>
      <c r="V38" s="15">
        <v>12</v>
      </c>
      <c r="W38" s="15" t="s">
        <v>131</v>
      </c>
      <c r="Z38" s="18">
        <f>I38/2</f>
        <v>112625</v>
      </c>
      <c r="AA38" s="18">
        <f>I38/2</f>
        <v>112625</v>
      </c>
      <c r="AB38" s="18">
        <v>0</v>
      </c>
      <c r="AC38" s="19">
        <f t="shared" si="7"/>
        <v>225250</v>
      </c>
      <c r="AD38" s="19">
        <f t="shared" ref="AD38:AD53" si="12">0.22*AC38</f>
        <v>49555</v>
      </c>
      <c r="AE38" s="18">
        <v>0</v>
      </c>
      <c r="AF38" s="18">
        <f t="shared" si="9"/>
        <v>274805</v>
      </c>
      <c r="AG38" s="18">
        <v>0</v>
      </c>
      <c r="AH38" s="18"/>
      <c r="AI38" s="10">
        <f t="shared" si="0"/>
        <v>274805</v>
      </c>
      <c r="AJ38" s="15" t="s">
        <v>131</v>
      </c>
    </row>
    <row r="39" spans="1:36" s="15" customFormat="1" ht="54.6" customHeight="1" x14ac:dyDescent="0.3">
      <c r="A39" s="15" t="s">
        <v>38</v>
      </c>
      <c r="B39" s="16" t="s">
        <v>39</v>
      </c>
      <c r="H39" s="17" t="s">
        <v>135</v>
      </c>
      <c r="I39" s="10">
        <v>128100</v>
      </c>
      <c r="J39" s="17" t="s">
        <v>132</v>
      </c>
      <c r="L39" s="15" t="s">
        <v>149</v>
      </c>
      <c r="M39" s="20" t="s">
        <v>211</v>
      </c>
      <c r="N39" s="11" t="s">
        <v>73</v>
      </c>
      <c r="P39" s="15">
        <v>1</v>
      </c>
      <c r="Q39" s="15" t="s">
        <v>137</v>
      </c>
      <c r="R39" s="15" t="s">
        <v>138</v>
      </c>
      <c r="S39" s="15" t="s">
        <v>206</v>
      </c>
      <c r="V39" s="15">
        <v>12</v>
      </c>
      <c r="W39" s="15" t="s">
        <v>131</v>
      </c>
      <c r="Z39" s="18">
        <f>I39/3</f>
        <v>42700</v>
      </c>
      <c r="AA39" s="18">
        <f>Z39*2</f>
        <v>85400</v>
      </c>
      <c r="AB39" s="18">
        <v>0</v>
      </c>
      <c r="AC39" s="19">
        <f t="shared" si="7"/>
        <v>128100</v>
      </c>
      <c r="AD39" s="18">
        <f t="shared" si="12"/>
        <v>28182</v>
      </c>
      <c r="AE39" s="18">
        <v>0</v>
      </c>
      <c r="AF39" s="18">
        <f t="shared" si="9"/>
        <v>156282</v>
      </c>
      <c r="AG39" s="18">
        <v>0</v>
      </c>
      <c r="AH39" s="18"/>
      <c r="AI39" s="10">
        <f t="shared" si="0"/>
        <v>156282</v>
      </c>
      <c r="AJ39" s="15" t="s">
        <v>131</v>
      </c>
    </row>
    <row r="40" spans="1:36" s="15" customFormat="1" x14ac:dyDescent="0.3">
      <c r="A40" s="15" t="s">
        <v>38</v>
      </c>
      <c r="B40" s="16" t="s">
        <v>39</v>
      </c>
      <c r="H40" s="17" t="s">
        <v>135</v>
      </c>
      <c r="I40" s="10">
        <v>304500</v>
      </c>
      <c r="J40" s="17" t="s">
        <v>132</v>
      </c>
      <c r="L40" s="15" t="s">
        <v>122</v>
      </c>
      <c r="M40" s="15" t="s">
        <v>212</v>
      </c>
      <c r="N40" s="11" t="s">
        <v>74</v>
      </c>
      <c r="P40" s="15">
        <v>1</v>
      </c>
      <c r="Q40" s="15" t="s">
        <v>139</v>
      </c>
      <c r="R40" s="15" t="s">
        <v>140</v>
      </c>
      <c r="S40" s="15" t="s">
        <v>215</v>
      </c>
      <c r="V40" s="15">
        <v>15</v>
      </c>
      <c r="W40" s="15" t="s">
        <v>131</v>
      </c>
      <c r="Z40" s="18">
        <f>I40/3</f>
        <v>101500</v>
      </c>
      <c r="AA40" s="18">
        <f>Z40*2</f>
        <v>203000</v>
      </c>
      <c r="AB40" s="18">
        <v>0</v>
      </c>
      <c r="AC40" s="18">
        <f t="shared" si="7"/>
        <v>304500</v>
      </c>
      <c r="AD40" s="18">
        <f t="shared" si="12"/>
        <v>66990</v>
      </c>
      <c r="AE40" s="18">
        <v>0</v>
      </c>
      <c r="AF40" s="18">
        <f t="shared" si="9"/>
        <v>371490</v>
      </c>
      <c r="AG40" s="18">
        <v>0</v>
      </c>
      <c r="AH40" s="18"/>
      <c r="AI40" s="10">
        <f t="shared" si="0"/>
        <v>371490</v>
      </c>
      <c r="AJ40" s="15" t="s">
        <v>131</v>
      </c>
    </row>
    <row r="41" spans="1:36" s="15" customFormat="1" x14ac:dyDescent="0.3">
      <c r="A41" s="15" t="s">
        <v>38</v>
      </c>
      <c r="B41" s="16" t="s">
        <v>39</v>
      </c>
      <c r="H41" s="17" t="s">
        <v>135</v>
      </c>
      <c r="I41" s="10">
        <v>231000</v>
      </c>
      <c r="J41" s="17" t="s">
        <v>132</v>
      </c>
      <c r="L41" s="15" t="s">
        <v>122</v>
      </c>
      <c r="M41" s="15" t="s">
        <v>213</v>
      </c>
      <c r="N41" s="11" t="s">
        <v>75</v>
      </c>
      <c r="P41" s="15">
        <v>1</v>
      </c>
      <c r="Q41" s="15" t="s">
        <v>139</v>
      </c>
      <c r="R41" s="15" t="s">
        <v>140</v>
      </c>
      <c r="S41" s="15" t="s">
        <v>215</v>
      </c>
      <c r="V41" s="15">
        <v>15</v>
      </c>
      <c r="W41" s="15" t="s">
        <v>131</v>
      </c>
      <c r="Z41" s="18">
        <f>I41/3</f>
        <v>77000</v>
      </c>
      <c r="AA41" s="18">
        <f>Z41*2</f>
        <v>154000</v>
      </c>
      <c r="AB41" s="18">
        <v>0</v>
      </c>
      <c r="AC41" s="18">
        <f t="shared" si="7"/>
        <v>231000</v>
      </c>
      <c r="AD41" s="18">
        <f t="shared" si="12"/>
        <v>50820</v>
      </c>
      <c r="AE41" s="18">
        <v>0</v>
      </c>
      <c r="AF41" s="18">
        <f t="shared" si="9"/>
        <v>281820</v>
      </c>
      <c r="AG41" s="18">
        <v>0</v>
      </c>
      <c r="AH41" s="18"/>
      <c r="AI41" s="10">
        <f t="shared" si="0"/>
        <v>281820</v>
      </c>
      <c r="AJ41" s="15" t="s">
        <v>131</v>
      </c>
    </row>
    <row r="42" spans="1:36" s="15" customFormat="1" x14ac:dyDescent="0.3">
      <c r="A42" s="15" t="s">
        <v>38</v>
      </c>
      <c r="B42" s="16" t="s">
        <v>39</v>
      </c>
      <c r="H42" s="17" t="s">
        <v>135</v>
      </c>
      <c r="I42" s="10">
        <v>304500</v>
      </c>
      <c r="J42" s="17" t="s">
        <v>132</v>
      </c>
      <c r="L42" s="15" t="s">
        <v>122</v>
      </c>
      <c r="M42" s="15" t="s">
        <v>214</v>
      </c>
      <c r="N42" s="11" t="s">
        <v>76</v>
      </c>
      <c r="P42" s="15">
        <v>1</v>
      </c>
      <c r="Q42" s="15" t="s">
        <v>139</v>
      </c>
      <c r="R42" s="15" t="s">
        <v>140</v>
      </c>
      <c r="S42" s="15" t="s">
        <v>215</v>
      </c>
      <c r="V42" s="15">
        <v>15</v>
      </c>
      <c r="W42" s="15" t="s">
        <v>131</v>
      </c>
      <c r="Z42" s="18">
        <f>I42/3</f>
        <v>101500</v>
      </c>
      <c r="AA42" s="18">
        <f>Z42*2</f>
        <v>203000</v>
      </c>
      <c r="AB42" s="18">
        <v>0</v>
      </c>
      <c r="AC42" s="18">
        <f t="shared" si="7"/>
        <v>304500</v>
      </c>
      <c r="AD42" s="18">
        <f t="shared" si="12"/>
        <v>66990</v>
      </c>
      <c r="AE42" s="18">
        <v>0</v>
      </c>
      <c r="AF42" s="18">
        <f t="shared" si="9"/>
        <v>371490</v>
      </c>
      <c r="AG42" s="18">
        <v>0</v>
      </c>
      <c r="AH42" s="18"/>
      <c r="AI42" s="10">
        <f t="shared" si="0"/>
        <v>371490</v>
      </c>
      <c r="AJ42" s="15" t="s">
        <v>131</v>
      </c>
    </row>
    <row r="43" spans="1:36" s="15" customFormat="1" x14ac:dyDescent="0.3">
      <c r="A43" s="15" t="s">
        <v>38</v>
      </c>
      <c r="B43" s="16" t="s">
        <v>39</v>
      </c>
      <c r="H43" s="17" t="s">
        <v>135</v>
      </c>
      <c r="I43" s="10">
        <v>304500</v>
      </c>
      <c r="J43" s="17" t="s">
        <v>132</v>
      </c>
      <c r="L43" s="15" t="s">
        <v>122</v>
      </c>
      <c r="M43" s="15" t="s">
        <v>212</v>
      </c>
      <c r="N43" s="11" t="s">
        <v>77</v>
      </c>
      <c r="P43" s="15">
        <v>1</v>
      </c>
      <c r="Q43" s="15" t="s">
        <v>139</v>
      </c>
      <c r="R43" s="15" t="s">
        <v>140</v>
      </c>
      <c r="S43" s="15" t="s">
        <v>215</v>
      </c>
      <c r="V43" s="15">
        <v>15</v>
      </c>
      <c r="W43" s="15" t="s">
        <v>131</v>
      </c>
      <c r="Z43" s="18">
        <f>I43/3</f>
        <v>101500</v>
      </c>
      <c r="AA43" s="18">
        <f>Z43*2</f>
        <v>203000</v>
      </c>
      <c r="AB43" s="18">
        <v>0</v>
      </c>
      <c r="AC43" s="18">
        <f t="shared" si="7"/>
        <v>304500</v>
      </c>
      <c r="AD43" s="18">
        <f t="shared" si="12"/>
        <v>66990</v>
      </c>
      <c r="AE43" s="18">
        <v>0</v>
      </c>
      <c r="AF43" s="18">
        <f t="shared" si="9"/>
        <v>371490</v>
      </c>
      <c r="AG43" s="18">
        <v>0</v>
      </c>
      <c r="AH43" s="18"/>
      <c r="AI43" s="10">
        <f t="shared" si="0"/>
        <v>371490</v>
      </c>
      <c r="AJ43" s="15" t="s">
        <v>131</v>
      </c>
    </row>
    <row r="44" spans="1:36" s="15" customFormat="1" x14ac:dyDescent="0.3">
      <c r="A44" s="15" t="s">
        <v>38</v>
      </c>
      <c r="B44" s="16" t="s">
        <v>39</v>
      </c>
      <c r="H44" s="17" t="s">
        <v>135</v>
      </c>
      <c r="I44" s="10">
        <v>50000</v>
      </c>
      <c r="J44" s="17" t="s">
        <v>132</v>
      </c>
      <c r="L44" s="15" t="s">
        <v>149</v>
      </c>
      <c r="M44" s="15" t="s">
        <v>209</v>
      </c>
      <c r="N44" s="11" t="s">
        <v>78</v>
      </c>
      <c r="P44" s="15">
        <v>1</v>
      </c>
      <c r="Q44" s="15" t="s">
        <v>139</v>
      </c>
      <c r="R44" s="15" t="s">
        <v>140</v>
      </c>
      <c r="S44" s="15" t="s">
        <v>215</v>
      </c>
      <c r="V44" s="15">
        <v>6</v>
      </c>
      <c r="W44" s="15" t="s">
        <v>131</v>
      </c>
      <c r="Z44" s="18">
        <f>I44</f>
        <v>50000</v>
      </c>
      <c r="AA44" s="18">
        <v>0</v>
      </c>
      <c r="AB44" s="18">
        <v>0</v>
      </c>
      <c r="AC44" s="19">
        <f t="shared" si="7"/>
        <v>50000</v>
      </c>
      <c r="AD44" s="18">
        <f t="shared" si="12"/>
        <v>11000</v>
      </c>
      <c r="AE44" s="18">
        <v>0</v>
      </c>
      <c r="AF44" s="18">
        <f t="shared" si="9"/>
        <v>61000</v>
      </c>
      <c r="AG44" s="18">
        <v>0</v>
      </c>
      <c r="AH44" s="18"/>
      <c r="AI44" s="10">
        <f t="shared" si="0"/>
        <v>61000</v>
      </c>
      <c r="AJ44" s="15" t="s">
        <v>131</v>
      </c>
    </row>
    <row r="45" spans="1:36" s="15" customFormat="1" x14ac:dyDescent="0.3">
      <c r="A45" s="15" t="s">
        <v>38</v>
      </c>
      <c r="B45" s="16" t="s">
        <v>39</v>
      </c>
      <c r="H45" s="17" t="s">
        <v>135</v>
      </c>
      <c r="I45" s="10">
        <v>157500</v>
      </c>
      <c r="J45" s="17" t="s">
        <v>132</v>
      </c>
      <c r="L45" s="15" t="s">
        <v>149</v>
      </c>
      <c r="M45" s="15" t="s">
        <v>216</v>
      </c>
      <c r="N45" s="11" t="s">
        <v>79</v>
      </c>
      <c r="P45" s="15">
        <v>1</v>
      </c>
      <c r="Q45" s="15" t="s">
        <v>139</v>
      </c>
      <c r="R45" s="15" t="s">
        <v>140</v>
      </c>
      <c r="S45" s="15" t="s">
        <v>215</v>
      </c>
      <c r="V45" s="15">
        <v>12</v>
      </c>
      <c r="W45" s="15" t="s">
        <v>131</v>
      </c>
      <c r="Z45" s="18">
        <v>0</v>
      </c>
      <c r="AA45" s="18">
        <f>I45</f>
        <v>157500</v>
      </c>
      <c r="AB45" s="18">
        <v>0</v>
      </c>
      <c r="AC45" s="19">
        <f t="shared" si="7"/>
        <v>157500</v>
      </c>
      <c r="AD45" s="18">
        <f t="shared" si="12"/>
        <v>34650</v>
      </c>
      <c r="AE45" s="18">
        <v>0</v>
      </c>
      <c r="AF45" s="18">
        <f t="shared" si="9"/>
        <v>192150</v>
      </c>
      <c r="AG45" s="18">
        <v>0</v>
      </c>
      <c r="AH45" s="18"/>
      <c r="AI45" s="10">
        <f t="shared" si="0"/>
        <v>192150</v>
      </c>
      <c r="AJ45" s="15" t="s">
        <v>131</v>
      </c>
    </row>
    <row r="46" spans="1:36" s="15" customFormat="1" x14ac:dyDescent="0.3">
      <c r="A46" s="15" t="s">
        <v>38</v>
      </c>
      <c r="B46" s="16" t="s">
        <v>39</v>
      </c>
      <c r="H46" s="17" t="s">
        <v>135</v>
      </c>
      <c r="I46" s="10">
        <v>165000</v>
      </c>
      <c r="J46" s="17" t="s">
        <v>132</v>
      </c>
      <c r="L46" s="15" t="s">
        <v>122</v>
      </c>
      <c r="M46" s="15" t="s">
        <v>199</v>
      </c>
      <c r="N46" s="11" t="s">
        <v>80</v>
      </c>
      <c r="P46" s="15">
        <v>1</v>
      </c>
      <c r="Q46" s="15" t="s">
        <v>139</v>
      </c>
      <c r="R46" s="15" t="s">
        <v>140</v>
      </c>
      <c r="S46" s="15" t="s">
        <v>215</v>
      </c>
      <c r="V46" s="15">
        <v>24</v>
      </c>
      <c r="W46" s="15" t="s">
        <v>131</v>
      </c>
      <c r="Z46" s="18">
        <f>I46/4</f>
        <v>41250</v>
      </c>
      <c r="AA46" s="18">
        <f>I46/2</f>
        <v>82500</v>
      </c>
      <c r="AB46" s="18">
        <f>I46/4</f>
        <v>41250</v>
      </c>
      <c r="AC46" s="19">
        <f t="shared" si="7"/>
        <v>165000</v>
      </c>
      <c r="AD46" s="18">
        <f t="shared" si="12"/>
        <v>36300</v>
      </c>
      <c r="AE46" s="18">
        <v>0</v>
      </c>
      <c r="AF46" s="18">
        <f t="shared" si="9"/>
        <v>201300</v>
      </c>
      <c r="AG46" s="18">
        <v>0</v>
      </c>
      <c r="AH46" s="18"/>
      <c r="AI46" s="10">
        <f t="shared" si="0"/>
        <v>201300</v>
      </c>
      <c r="AJ46" s="15" t="s">
        <v>131</v>
      </c>
    </row>
    <row r="47" spans="1:36" s="15" customFormat="1" x14ac:dyDescent="0.3">
      <c r="A47" s="15" t="s">
        <v>38</v>
      </c>
      <c r="B47" s="16" t="s">
        <v>39</v>
      </c>
      <c r="H47" s="17" t="s">
        <v>135</v>
      </c>
      <c r="I47" s="10">
        <v>315000</v>
      </c>
      <c r="J47" s="17" t="s">
        <v>132</v>
      </c>
      <c r="L47" s="15" t="s">
        <v>122</v>
      </c>
      <c r="M47" s="15" t="s">
        <v>199</v>
      </c>
      <c r="N47" s="11" t="s">
        <v>81</v>
      </c>
      <c r="P47" s="15">
        <v>1</v>
      </c>
      <c r="Q47" s="15" t="s">
        <v>139</v>
      </c>
      <c r="R47" s="15" t="s">
        <v>140</v>
      </c>
      <c r="S47" s="15" t="s">
        <v>215</v>
      </c>
      <c r="V47" s="15">
        <v>36</v>
      </c>
      <c r="W47" s="15" t="s">
        <v>131</v>
      </c>
      <c r="Z47" s="18">
        <f>I47/6</f>
        <v>52500</v>
      </c>
      <c r="AA47" s="18">
        <f>I47/3</f>
        <v>105000</v>
      </c>
      <c r="AB47" s="18">
        <f>I47-Z47-AA47</f>
        <v>157500</v>
      </c>
      <c r="AC47" s="18">
        <f t="shared" si="7"/>
        <v>315000</v>
      </c>
      <c r="AD47" s="18">
        <f t="shared" si="12"/>
        <v>69300</v>
      </c>
      <c r="AE47" s="18">
        <v>0</v>
      </c>
      <c r="AF47" s="18">
        <f t="shared" si="9"/>
        <v>384300</v>
      </c>
      <c r="AG47" s="18">
        <v>0</v>
      </c>
      <c r="AH47" s="18"/>
      <c r="AI47" s="10">
        <f t="shared" si="0"/>
        <v>384300</v>
      </c>
      <c r="AJ47" s="15" t="s">
        <v>131</v>
      </c>
    </row>
    <row r="48" spans="1:36" s="15" customFormat="1" x14ac:dyDescent="0.3">
      <c r="A48" s="15" t="s">
        <v>38</v>
      </c>
      <c r="B48" s="16" t="s">
        <v>39</v>
      </c>
      <c r="H48" s="17" t="s">
        <v>135</v>
      </c>
      <c r="I48" s="10">
        <v>200000</v>
      </c>
      <c r="J48" s="17" t="s">
        <v>132</v>
      </c>
      <c r="L48" s="15" t="s">
        <v>122</v>
      </c>
      <c r="M48" s="15" t="s">
        <v>199</v>
      </c>
      <c r="N48" s="11" t="s">
        <v>82</v>
      </c>
      <c r="P48" s="15">
        <v>1</v>
      </c>
      <c r="Q48" s="15" t="s">
        <v>139</v>
      </c>
      <c r="R48" s="15" t="s">
        <v>140</v>
      </c>
      <c r="S48" s="15" t="s">
        <v>215</v>
      </c>
      <c r="V48" s="15">
        <v>36</v>
      </c>
      <c r="W48" s="15" t="s">
        <v>131</v>
      </c>
      <c r="Z48" s="18">
        <f>I48/6</f>
        <v>33333.333333333336</v>
      </c>
      <c r="AA48" s="18">
        <f>I48/3</f>
        <v>66666.666666666672</v>
      </c>
      <c r="AB48" s="18">
        <f>I48-Z48-AA48</f>
        <v>99999.999999999985</v>
      </c>
      <c r="AC48" s="19">
        <f t="shared" si="7"/>
        <v>200000</v>
      </c>
      <c r="AD48" s="18">
        <f t="shared" si="12"/>
        <v>44000</v>
      </c>
      <c r="AE48" s="18">
        <v>0</v>
      </c>
      <c r="AF48" s="18">
        <f t="shared" si="9"/>
        <v>244000</v>
      </c>
      <c r="AG48" s="18">
        <v>0</v>
      </c>
      <c r="AH48" s="18"/>
      <c r="AI48" s="10">
        <f t="shared" si="0"/>
        <v>244000</v>
      </c>
      <c r="AJ48" s="15" t="s">
        <v>131</v>
      </c>
    </row>
    <row r="49" spans="1:36" s="15" customFormat="1" x14ac:dyDescent="0.3">
      <c r="A49" s="15" t="s">
        <v>38</v>
      </c>
      <c r="B49" s="16" t="s">
        <v>39</v>
      </c>
      <c r="H49" s="17" t="s">
        <v>135</v>
      </c>
      <c r="I49" s="10">
        <v>99750</v>
      </c>
      <c r="J49" s="17" t="s">
        <v>132</v>
      </c>
      <c r="L49" s="15" t="s">
        <v>149</v>
      </c>
      <c r="M49" s="15" t="s">
        <v>207</v>
      </c>
      <c r="N49" s="11" t="s">
        <v>83</v>
      </c>
      <c r="P49" s="15">
        <v>1</v>
      </c>
      <c r="Q49" s="15" t="s">
        <v>139</v>
      </c>
      <c r="R49" s="15" t="s">
        <v>140</v>
      </c>
      <c r="S49" s="15" t="s">
        <v>215</v>
      </c>
      <c r="V49" s="15">
        <v>10</v>
      </c>
      <c r="W49" s="15" t="s">
        <v>131</v>
      </c>
      <c r="Z49" s="18">
        <f>I49/2</f>
        <v>49875</v>
      </c>
      <c r="AA49" s="18">
        <f>I49/2</f>
        <v>49875</v>
      </c>
      <c r="AB49" s="18">
        <v>0</v>
      </c>
      <c r="AC49" s="19">
        <f t="shared" si="7"/>
        <v>99750</v>
      </c>
      <c r="AD49" s="18">
        <f t="shared" si="12"/>
        <v>21945</v>
      </c>
      <c r="AE49" s="18">
        <v>0</v>
      </c>
      <c r="AF49" s="18">
        <f t="shared" si="9"/>
        <v>121695</v>
      </c>
      <c r="AG49" s="18">
        <v>0</v>
      </c>
      <c r="AH49" s="18"/>
      <c r="AI49" s="10">
        <f t="shared" si="0"/>
        <v>121695</v>
      </c>
      <c r="AJ49" s="15" t="s">
        <v>131</v>
      </c>
    </row>
    <row r="50" spans="1:36" s="15" customFormat="1" x14ac:dyDescent="0.3">
      <c r="A50" s="15" t="s">
        <v>38</v>
      </c>
      <c r="B50" s="16" t="s">
        <v>39</v>
      </c>
      <c r="H50" s="17" t="s">
        <v>135</v>
      </c>
      <c r="I50" s="10">
        <v>115500</v>
      </c>
      <c r="J50" s="17" t="s">
        <v>132</v>
      </c>
      <c r="L50" s="15" t="s">
        <v>149</v>
      </c>
      <c r="M50" s="15" t="s">
        <v>207</v>
      </c>
      <c r="N50" s="11" t="s">
        <v>84</v>
      </c>
      <c r="P50" s="15">
        <v>1</v>
      </c>
      <c r="Q50" s="15" t="s">
        <v>139</v>
      </c>
      <c r="R50" s="15" t="s">
        <v>140</v>
      </c>
      <c r="S50" s="15" t="s">
        <v>215</v>
      </c>
      <c r="V50" s="15">
        <v>12</v>
      </c>
      <c r="W50" s="15" t="s">
        <v>131</v>
      </c>
      <c r="Z50" s="18">
        <f>I50/2</f>
        <v>57750</v>
      </c>
      <c r="AA50" s="18">
        <f>I50/2</f>
        <v>57750</v>
      </c>
      <c r="AB50" s="18">
        <v>0</v>
      </c>
      <c r="AC50" s="19">
        <f t="shared" si="7"/>
        <v>115500</v>
      </c>
      <c r="AD50" s="18">
        <f t="shared" si="12"/>
        <v>25410</v>
      </c>
      <c r="AE50" s="18">
        <v>0</v>
      </c>
      <c r="AF50" s="18">
        <f t="shared" si="9"/>
        <v>140910</v>
      </c>
      <c r="AG50" s="18">
        <v>0</v>
      </c>
      <c r="AH50" s="18"/>
      <c r="AI50" s="10">
        <f t="shared" si="0"/>
        <v>140910</v>
      </c>
      <c r="AJ50" s="15" t="s">
        <v>131</v>
      </c>
    </row>
    <row r="51" spans="1:36" s="15" customFormat="1" x14ac:dyDescent="0.3">
      <c r="A51" s="15" t="s">
        <v>38</v>
      </c>
      <c r="B51" s="16" t="s">
        <v>39</v>
      </c>
      <c r="H51" s="17" t="s">
        <v>135</v>
      </c>
      <c r="I51" s="10">
        <v>63000</v>
      </c>
      <c r="J51" s="17" t="s">
        <v>132</v>
      </c>
      <c r="L51" s="15" t="s">
        <v>149</v>
      </c>
      <c r="M51" s="15" t="s">
        <v>207</v>
      </c>
      <c r="N51" s="11" t="s">
        <v>85</v>
      </c>
      <c r="P51" s="15">
        <v>1</v>
      </c>
      <c r="Q51" s="15" t="s">
        <v>139</v>
      </c>
      <c r="R51" s="15" t="s">
        <v>140</v>
      </c>
      <c r="S51" s="15" t="s">
        <v>215</v>
      </c>
      <c r="V51" s="15">
        <v>12</v>
      </c>
      <c r="W51" s="15" t="s">
        <v>131</v>
      </c>
      <c r="Z51" s="18">
        <f>I51/2</f>
        <v>31500</v>
      </c>
      <c r="AA51" s="18">
        <f>I51/2</f>
        <v>31500</v>
      </c>
      <c r="AB51" s="18">
        <v>0</v>
      </c>
      <c r="AC51" s="19">
        <f t="shared" si="7"/>
        <v>63000</v>
      </c>
      <c r="AD51" s="18">
        <f t="shared" si="12"/>
        <v>13860</v>
      </c>
      <c r="AE51" s="18">
        <v>0</v>
      </c>
      <c r="AF51" s="18">
        <f t="shared" si="9"/>
        <v>76860</v>
      </c>
      <c r="AG51" s="18">
        <v>0</v>
      </c>
      <c r="AH51" s="18"/>
      <c r="AI51" s="10">
        <f t="shared" si="0"/>
        <v>76860</v>
      </c>
      <c r="AJ51" s="15" t="s">
        <v>131</v>
      </c>
    </row>
    <row r="52" spans="1:36" s="15" customFormat="1" x14ac:dyDescent="0.3">
      <c r="A52" s="15" t="s">
        <v>38</v>
      </c>
      <c r="B52" s="16" t="s">
        <v>39</v>
      </c>
      <c r="H52" s="17" t="s">
        <v>135</v>
      </c>
      <c r="I52" s="10">
        <v>390000</v>
      </c>
      <c r="J52" s="17" t="s">
        <v>132</v>
      </c>
      <c r="L52" s="15" t="s">
        <v>149</v>
      </c>
      <c r="M52" s="15" t="s">
        <v>207</v>
      </c>
      <c r="N52" s="11" t="s">
        <v>86</v>
      </c>
      <c r="P52" s="15">
        <v>1</v>
      </c>
      <c r="Q52" s="15" t="s">
        <v>139</v>
      </c>
      <c r="R52" s="15" t="s">
        <v>140</v>
      </c>
      <c r="S52" s="15" t="s">
        <v>215</v>
      </c>
      <c r="V52" s="15">
        <v>12</v>
      </c>
      <c r="W52" s="15" t="s">
        <v>131</v>
      </c>
      <c r="Z52" s="18">
        <f>I52/3*2</f>
        <v>260000</v>
      </c>
      <c r="AA52" s="18">
        <f>I52/3</f>
        <v>130000</v>
      </c>
      <c r="AB52" s="18">
        <v>0</v>
      </c>
      <c r="AC52" s="18">
        <f t="shared" si="7"/>
        <v>390000</v>
      </c>
      <c r="AD52" s="18">
        <f t="shared" si="12"/>
        <v>85800</v>
      </c>
      <c r="AE52" s="18">
        <v>0</v>
      </c>
      <c r="AF52" s="18">
        <f t="shared" si="9"/>
        <v>475800</v>
      </c>
      <c r="AG52" s="18">
        <v>0</v>
      </c>
      <c r="AH52" s="18"/>
      <c r="AI52" s="10">
        <f t="shared" si="0"/>
        <v>475800</v>
      </c>
      <c r="AJ52" s="15" t="s">
        <v>131</v>
      </c>
    </row>
    <row r="53" spans="1:36" s="15" customFormat="1" x14ac:dyDescent="0.3">
      <c r="A53" s="15" t="s">
        <v>38</v>
      </c>
      <c r="B53" s="16" t="s">
        <v>39</v>
      </c>
      <c r="H53" s="17" t="s">
        <v>135</v>
      </c>
      <c r="I53" s="10">
        <v>294000</v>
      </c>
      <c r="J53" s="17" t="s">
        <v>132</v>
      </c>
      <c r="L53" s="15" t="s">
        <v>149</v>
      </c>
      <c r="M53" s="15" t="s">
        <v>217</v>
      </c>
      <c r="N53" s="11" t="s">
        <v>87</v>
      </c>
      <c r="P53" s="15">
        <v>1</v>
      </c>
      <c r="Q53" s="15" t="s">
        <v>139</v>
      </c>
      <c r="R53" s="15" t="s">
        <v>140</v>
      </c>
      <c r="S53" s="15" t="s">
        <v>215</v>
      </c>
      <c r="V53" s="15">
        <v>12</v>
      </c>
      <c r="W53" s="15" t="s">
        <v>131</v>
      </c>
      <c r="Z53" s="18">
        <f>I53/3*2</f>
        <v>196000</v>
      </c>
      <c r="AA53" s="18">
        <f>I53/3</f>
        <v>98000</v>
      </c>
      <c r="AB53" s="18">
        <v>0</v>
      </c>
      <c r="AC53" s="18">
        <f t="shared" si="7"/>
        <v>294000</v>
      </c>
      <c r="AD53" s="18">
        <f t="shared" si="12"/>
        <v>64680</v>
      </c>
      <c r="AE53" s="18">
        <v>0</v>
      </c>
      <c r="AF53" s="18">
        <f t="shared" si="9"/>
        <v>358680</v>
      </c>
      <c r="AG53" s="18">
        <v>0</v>
      </c>
      <c r="AH53" s="18"/>
      <c r="AI53" s="10">
        <f t="shared" si="0"/>
        <v>358680</v>
      </c>
      <c r="AJ53" s="15" t="s">
        <v>131</v>
      </c>
    </row>
    <row r="54" spans="1:36" s="15" customFormat="1" ht="45.6" customHeight="1" x14ac:dyDescent="0.3">
      <c r="A54" s="15" t="s">
        <v>38</v>
      </c>
      <c r="B54" s="16" t="s">
        <v>39</v>
      </c>
      <c r="H54" s="17" t="s">
        <v>135</v>
      </c>
      <c r="I54" s="10">
        <v>86940</v>
      </c>
      <c r="J54" s="17" t="s">
        <v>132</v>
      </c>
      <c r="L54" s="15" t="s">
        <v>149</v>
      </c>
      <c r="M54" s="22" t="s">
        <v>148</v>
      </c>
      <c r="N54" s="11" t="s">
        <v>88</v>
      </c>
      <c r="P54" s="15">
        <v>1</v>
      </c>
      <c r="Q54" s="15" t="s">
        <v>146</v>
      </c>
      <c r="R54" s="15" t="s">
        <v>147</v>
      </c>
      <c r="S54" s="13" t="s">
        <v>161</v>
      </c>
      <c r="V54" s="15">
        <v>36</v>
      </c>
      <c r="W54" s="15" t="s">
        <v>131</v>
      </c>
      <c r="Z54" s="18">
        <f>I54/3</f>
        <v>28980</v>
      </c>
      <c r="AA54" s="18">
        <f>Z54</f>
        <v>28980</v>
      </c>
      <c r="AB54" s="18">
        <f>AA54</f>
        <v>28980</v>
      </c>
      <c r="AC54" s="19">
        <f t="shared" si="7"/>
        <v>86940</v>
      </c>
      <c r="AD54" s="19">
        <f>AC54*0.22</f>
        <v>19126.8</v>
      </c>
      <c r="AE54" s="18">
        <v>0</v>
      </c>
      <c r="AF54" s="18">
        <f t="shared" si="9"/>
        <v>106066.8</v>
      </c>
      <c r="AG54" s="18">
        <v>0</v>
      </c>
      <c r="AH54" s="18"/>
      <c r="AI54" s="10">
        <f t="shared" si="0"/>
        <v>106066.8</v>
      </c>
      <c r="AJ54" s="15" t="s">
        <v>131</v>
      </c>
    </row>
    <row r="55" spans="1:36" s="15" customFormat="1" x14ac:dyDescent="0.3">
      <c r="A55" s="15" t="s">
        <v>38</v>
      </c>
      <c r="B55" s="16" t="s">
        <v>39</v>
      </c>
      <c r="H55" s="17" t="s">
        <v>135</v>
      </c>
      <c r="I55" s="10">
        <v>106335.4296875</v>
      </c>
      <c r="J55" s="17" t="s">
        <v>132</v>
      </c>
      <c r="L55" s="15" t="s">
        <v>149</v>
      </c>
      <c r="M55" s="22" t="s">
        <v>150</v>
      </c>
      <c r="N55" s="11" t="s">
        <v>89</v>
      </c>
      <c r="P55" s="15">
        <v>1</v>
      </c>
      <c r="Q55" s="15" t="s">
        <v>146</v>
      </c>
      <c r="R55" s="15" t="s">
        <v>147</v>
      </c>
      <c r="S55" s="13" t="s">
        <v>161</v>
      </c>
      <c r="V55" s="15">
        <v>6</v>
      </c>
      <c r="W55" s="15" t="s">
        <v>135</v>
      </c>
      <c r="Z55" s="18">
        <f>I55</f>
        <v>106335.4296875</v>
      </c>
      <c r="AA55" s="18">
        <v>0</v>
      </c>
      <c r="AB55" s="18">
        <v>0</v>
      </c>
      <c r="AC55" s="19">
        <f t="shared" si="7"/>
        <v>106335.4296875</v>
      </c>
      <c r="AD55" s="19">
        <f>AC55*0.22</f>
        <v>23393.794531250001</v>
      </c>
      <c r="AE55" s="18">
        <v>0</v>
      </c>
      <c r="AF55" s="18">
        <f t="shared" si="9"/>
        <v>129729.22421874999</v>
      </c>
      <c r="AG55" s="18">
        <v>0</v>
      </c>
      <c r="AH55" s="18"/>
      <c r="AI55" s="10">
        <f t="shared" si="0"/>
        <v>129729.22421874999</v>
      </c>
      <c r="AJ55" s="15" t="s">
        <v>131</v>
      </c>
    </row>
    <row r="56" spans="1:36" s="15" customFormat="1" x14ac:dyDescent="0.3">
      <c r="A56" s="15" t="s">
        <v>38</v>
      </c>
      <c r="B56" s="16" t="s">
        <v>39</v>
      </c>
      <c r="H56" s="17" t="s">
        <v>135</v>
      </c>
      <c r="I56" s="10">
        <v>1441479</v>
      </c>
      <c r="J56" s="17" t="s">
        <v>132</v>
      </c>
      <c r="L56" s="15" t="s">
        <v>149</v>
      </c>
      <c r="M56" s="22" t="s">
        <v>150</v>
      </c>
      <c r="N56" s="11" t="s">
        <v>90</v>
      </c>
      <c r="P56" s="15">
        <v>1</v>
      </c>
      <c r="Q56" s="15" t="s">
        <v>146</v>
      </c>
      <c r="R56" s="15" t="s">
        <v>147</v>
      </c>
      <c r="S56" s="13" t="s">
        <v>161</v>
      </c>
      <c r="V56" s="15">
        <v>48</v>
      </c>
      <c r="W56" s="15" t="s">
        <v>131</v>
      </c>
      <c r="Z56" s="18">
        <v>0</v>
      </c>
      <c r="AA56" s="18">
        <f>I56/4</f>
        <v>360369.75</v>
      </c>
      <c r="AB56" s="18">
        <f>(I56/4)*3</f>
        <v>1081109.25</v>
      </c>
      <c r="AC56" s="19">
        <f t="shared" si="7"/>
        <v>1441479</v>
      </c>
      <c r="AD56" s="19">
        <f>AC56*0.22</f>
        <v>317125.38</v>
      </c>
      <c r="AE56" s="18">
        <v>0</v>
      </c>
      <c r="AF56" s="18">
        <f t="shared" si="9"/>
        <v>1758604.38</v>
      </c>
      <c r="AG56" s="18">
        <v>0</v>
      </c>
      <c r="AH56" s="18"/>
      <c r="AI56" s="10">
        <f t="shared" si="0"/>
        <v>1758604.38</v>
      </c>
      <c r="AJ56" s="15" t="s">
        <v>131</v>
      </c>
    </row>
    <row r="57" spans="1:36" s="15" customFormat="1" x14ac:dyDescent="0.3">
      <c r="A57" s="15" t="s">
        <v>38</v>
      </c>
      <c r="B57" s="16" t="s">
        <v>39</v>
      </c>
      <c r="H57" s="17" t="s">
        <v>135</v>
      </c>
      <c r="I57" s="10">
        <v>232543.8046875</v>
      </c>
      <c r="J57" s="17" t="s">
        <v>132</v>
      </c>
      <c r="L57" s="15" t="s">
        <v>149</v>
      </c>
      <c r="M57" s="22" t="s">
        <v>151</v>
      </c>
      <c r="N57" s="11" t="s">
        <v>91</v>
      </c>
      <c r="P57" s="15">
        <v>1</v>
      </c>
      <c r="Q57" s="15" t="s">
        <v>146</v>
      </c>
      <c r="R57" s="15" t="s">
        <v>147</v>
      </c>
      <c r="S57" s="13" t="s">
        <v>161</v>
      </c>
      <c r="V57" s="15">
        <v>36</v>
      </c>
      <c r="W57" s="15" t="s">
        <v>131</v>
      </c>
      <c r="Z57" s="18">
        <f>I57/3</f>
        <v>77514.6015625</v>
      </c>
      <c r="AA57" s="18">
        <f>Z57</f>
        <v>77514.6015625</v>
      </c>
      <c r="AB57" s="18">
        <f>AA57</f>
        <v>77514.6015625</v>
      </c>
      <c r="AC57" s="19">
        <f t="shared" si="7"/>
        <v>232543.8046875</v>
      </c>
      <c r="AD57" s="19">
        <f>AC57*0.22</f>
        <v>51159.63703125</v>
      </c>
      <c r="AE57" s="18">
        <v>0</v>
      </c>
      <c r="AF57" s="18">
        <f t="shared" si="9"/>
        <v>283703.44171874999</v>
      </c>
      <c r="AG57" s="18">
        <v>0</v>
      </c>
      <c r="AH57" s="18"/>
      <c r="AI57" s="10">
        <f t="shared" si="0"/>
        <v>283703.44171874999</v>
      </c>
      <c r="AJ57" s="15" t="s">
        <v>131</v>
      </c>
    </row>
    <row r="58" spans="1:36" s="15" customFormat="1" x14ac:dyDescent="0.3">
      <c r="A58" s="15" t="s">
        <v>38</v>
      </c>
      <c r="B58" s="16" t="s">
        <v>39</v>
      </c>
      <c r="H58" s="17" t="s">
        <v>135</v>
      </c>
      <c r="I58" s="10">
        <v>115000</v>
      </c>
      <c r="J58" s="17" t="s">
        <v>132</v>
      </c>
      <c r="L58" s="15" t="s">
        <v>149</v>
      </c>
      <c r="M58" s="22" t="s">
        <v>162</v>
      </c>
      <c r="N58" s="11" t="s">
        <v>92</v>
      </c>
      <c r="P58" s="15">
        <v>1</v>
      </c>
      <c r="Q58" s="15" t="s">
        <v>152</v>
      </c>
      <c r="R58" s="15" t="s">
        <v>153</v>
      </c>
      <c r="S58" s="13" t="s">
        <v>160</v>
      </c>
      <c r="V58" s="15">
        <v>36</v>
      </c>
      <c r="W58" s="15" t="s">
        <v>131</v>
      </c>
      <c r="Z58" s="18">
        <v>0</v>
      </c>
      <c r="AA58" s="18">
        <f>I58/3</f>
        <v>38333.333333333336</v>
      </c>
      <c r="AB58" s="18">
        <f>AA58*2</f>
        <v>76666.666666666672</v>
      </c>
      <c r="AC58" s="19">
        <f t="shared" si="7"/>
        <v>115000</v>
      </c>
      <c r="AD58" s="19">
        <f>AC58*0.22</f>
        <v>25300</v>
      </c>
      <c r="AE58" s="18">
        <v>0</v>
      </c>
      <c r="AF58" s="18">
        <f t="shared" si="9"/>
        <v>140300</v>
      </c>
      <c r="AG58" s="18">
        <v>0</v>
      </c>
      <c r="AH58" s="18"/>
      <c r="AI58" s="10">
        <f t="shared" si="0"/>
        <v>140300</v>
      </c>
      <c r="AJ58" s="15" t="s">
        <v>131</v>
      </c>
    </row>
    <row r="59" spans="1:36" s="15" customFormat="1" ht="25.2" x14ac:dyDescent="0.3">
      <c r="A59" s="15" t="s">
        <v>38</v>
      </c>
      <c r="B59" s="16" t="s">
        <v>39</v>
      </c>
      <c r="H59" s="17" t="s">
        <v>135</v>
      </c>
      <c r="I59" s="10">
        <v>149500</v>
      </c>
      <c r="J59" s="17" t="s">
        <v>132</v>
      </c>
      <c r="L59" s="15" t="s">
        <v>149</v>
      </c>
      <c r="M59" s="23" t="s">
        <v>163</v>
      </c>
      <c r="N59" s="11" t="s">
        <v>93</v>
      </c>
      <c r="P59" s="15">
        <v>1</v>
      </c>
      <c r="Q59" s="15" t="s">
        <v>164</v>
      </c>
      <c r="R59" s="15" t="s">
        <v>165</v>
      </c>
      <c r="S59" s="13" t="s">
        <v>180</v>
      </c>
      <c r="V59" s="15">
        <v>24</v>
      </c>
      <c r="W59" s="15" t="s">
        <v>131</v>
      </c>
      <c r="Z59" s="18">
        <v>0</v>
      </c>
      <c r="AA59" s="18">
        <f>I59/2</f>
        <v>74750</v>
      </c>
      <c r="AB59" s="18">
        <f>I59/2</f>
        <v>74750</v>
      </c>
      <c r="AC59" s="18">
        <f>SUBTOTAL(9,Z59:AB59)</f>
        <v>149500</v>
      </c>
      <c r="AD59" s="19">
        <f>0.22*AC59</f>
        <v>32890</v>
      </c>
      <c r="AE59" s="18">
        <v>0</v>
      </c>
      <c r="AF59" s="18">
        <f t="shared" ref="AF59:AF68" si="13">AC59+AD59+AE59</f>
        <v>182390</v>
      </c>
      <c r="AG59" s="18">
        <v>0</v>
      </c>
      <c r="AH59" s="18"/>
      <c r="AI59" s="10">
        <f t="shared" si="0"/>
        <v>182390</v>
      </c>
      <c r="AJ59" s="15" t="s">
        <v>131</v>
      </c>
    </row>
    <row r="60" spans="1:36" s="15" customFormat="1" ht="37.200000000000003" customHeight="1" x14ac:dyDescent="0.3">
      <c r="A60" s="15" t="s">
        <v>38</v>
      </c>
      <c r="B60" s="16" t="s">
        <v>39</v>
      </c>
      <c r="H60" s="17" t="s">
        <v>135</v>
      </c>
      <c r="I60" s="10">
        <v>124200</v>
      </c>
      <c r="J60" s="17" t="s">
        <v>132</v>
      </c>
      <c r="L60" s="15" t="s">
        <v>122</v>
      </c>
      <c r="M60" s="15" t="s">
        <v>166</v>
      </c>
      <c r="N60" s="11" t="s">
        <v>94</v>
      </c>
      <c r="P60" s="15">
        <v>1</v>
      </c>
      <c r="Q60" s="15" t="s">
        <v>167</v>
      </c>
      <c r="R60" s="15" t="s">
        <v>168</v>
      </c>
      <c r="S60" s="15" t="s">
        <v>169</v>
      </c>
      <c r="V60" s="15">
        <v>36</v>
      </c>
      <c r="W60" s="15" t="s">
        <v>131</v>
      </c>
      <c r="Z60" s="18">
        <v>0</v>
      </c>
      <c r="AA60" s="18">
        <f>I60/3</f>
        <v>41400</v>
      </c>
      <c r="AB60" s="18">
        <f>(I60/3)*2</f>
        <v>82800</v>
      </c>
      <c r="AC60" s="18">
        <f>SUBTOTAL(9,AA60:AB60)</f>
        <v>124200</v>
      </c>
      <c r="AD60" s="19">
        <f>AC60*0.22</f>
        <v>27324</v>
      </c>
      <c r="AE60" s="18">
        <v>0</v>
      </c>
      <c r="AF60" s="18">
        <f t="shared" si="13"/>
        <v>151524</v>
      </c>
      <c r="AG60" s="18">
        <v>0</v>
      </c>
      <c r="AH60" s="18"/>
      <c r="AI60" s="10">
        <f t="shared" si="0"/>
        <v>151524</v>
      </c>
      <c r="AJ60" s="15" t="s">
        <v>131</v>
      </c>
    </row>
    <row r="61" spans="1:36" s="15" customFormat="1" ht="38.4" customHeight="1" x14ac:dyDescent="0.3">
      <c r="A61" s="15" t="s">
        <v>38</v>
      </c>
      <c r="B61" s="16" t="s">
        <v>39</v>
      </c>
      <c r="H61" s="17" t="s">
        <v>135</v>
      </c>
      <c r="I61" s="10">
        <v>92000</v>
      </c>
      <c r="J61" s="17" t="s">
        <v>132</v>
      </c>
      <c r="L61" s="15" t="s">
        <v>122</v>
      </c>
      <c r="M61" s="15" t="s">
        <v>173</v>
      </c>
      <c r="N61" s="11" t="s">
        <v>95</v>
      </c>
      <c r="P61" s="15">
        <v>1</v>
      </c>
      <c r="Q61" s="15" t="s">
        <v>167</v>
      </c>
      <c r="R61" s="15" t="s">
        <v>168</v>
      </c>
      <c r="S61" s="15" t="s">
        <v>169</v>
      </c>
      <c r="V61" s="15">
        <v>12</v>
      </c>
      <c r="W61" s="15" t="s">
        <v>131</v>
      </c>
      <c r="Z61" s="18">
        <v>0</v>
      </c>
      <c r="AA61" s="18">
        <f>I61/2</f>
        <v>46000</v>
      </c>
      <c r="AB61" s="18">
        <f>I61/2</f>
        <v>46000</v>
      </c>
      <c r="AC61" s="19">
        <f>SUM(Z61:AB61)</f>
        <v>92000</v>
      </c>
      <c r="AD61" s="19">
        <f>AC61*0.22</f>
        <v>20240</v>
      </c>
      <c r="AE61" s="18">
        <v>0</v>
      </c>
      <c r="AF61" s="18">
        <f t="shared" si="13"/>
        <v>112240</v>
      </c>
      <c r="AG61" s="18">
        <v>0</v>
      </c>
      <c r="AH61" s="18"/>
      <c r="AI61" s="10">
        <f t="shared" si="0"/>
        <v>112240</v>
      </c>
      <c r="AJ61" s="15" t="s">
        <v>131</v>
      </c>
    </row>
    <row r="62" spans="1:36" s="15" customFormat="1" ht="51" customHeight="1" x14ac:dyDescent="0.3">
      <c r="A62" s="15" t="s">
        <v>38</v>
      </c>
      <c r="B62" s="16" t="s">
        <v>39</v>
      </c>
      <c r="H62" s="17" t="s">
        <v>135</v>
      </c>
      <c r="I62" s="10">
        <v>69000</v>
      </c>
      <c r="J62" s="17" t="s">
        <v>132</v>
      </c>
      <c r="L62" s="15" t="s">
        <v>122</v>
      </c>
      <c r="M62" s="20" t="s">
        <v>170</v>
      </c>
      <c r="N62" s="11" t="s">
        <v>96</v>
      </c>
      <c r="P62" s="15">
        <v>1</v>
      </c>
      <c r="Q62" s="15" t="s">
        <v>167</v>
      </c>
      <c r="R62" s="15" t="s">
        <v>168</v>
      </c>
      <c r="S62" s="15" t="s">
        <v>169</v>
      </c>
      <c r="V62" s="15">
        <v>12</v>
      </c>
      <c r="W62" s="15" t="s">
        <v>131</v>
      </c>
      <c r="Z62" s="18">
        <v>0</v>
      </c>
      <c r="AA62" s="18">
        <f>I62/2</f>
        <v>34500</v>
      </c>
      <c r="AB62" s="18">
        <f>AA62</f>
        <v>34500</v>
      </c>
      <c r="AC62" s="18">
        <f>SUBTOTAL(9,Z62:AB62)</f>
        <v>69000</v>
      </c>
      <c r="AD62" s="19">
        <f t="shared" ref="AD62:AD67" si="14">0.22*AC62</f>
        <v>15180</v>
      </c>
      <c r="AE62" s="18">
        <v>0</v>
      </c>
      <c r="AF62" s="18">
        <f t="shared" si="13"/>
        <v>84180</v>
      </c>
      <c r="AG62" s="18">
        <v>0</v>
      </c>
      <c r="AH62" s="18"/>
      <c r="AI62" s="10">
        <f t="shared" si="0"/>
        <v>84180</v>
      </c>
      <c r="AJ62" s="15" t="s">
        <v>131</v>
      </c>
    </row>
    <row r="63" spans="1:36" s="15" customFormat="1" ht="56.4" customHeight="1" x14ac:dyDescent="0.3">
      <c r="A63" s="15" t="s">
        <v>38</v>
      </c>
      <c r="B63" s="16" t="s">
        <v>39</v>
      </c>
      <c r="H63" s="17" t="s">
        <v>135</v>
      </c>
      <c r="I63" s="10">
        <v>103500</v>
      </c>
      <c r="J63" s="17" t="s">
        <v>132</v>
      </c>
      <c r="L63" s="15" t="s">
        <v>122</v>
      </c>
      <c r="M63" s="15" t="s">
        <v>171</v>
      </c>
      <c r="N63" s="11" t="s">
        <v>97</v>
      </c>
      <c r="P63" s="15">
        <v>1</v>
      </c>
      <c r="Q63" s="15" t="s">
        <v>167</v>
      </c>
      <c r="R63" s="15" t="s">
        <v>168</v>
      </c>
      <c r="S63" s="15" t="s">
        <v>169</v>
      </c>
      <c r="V63" s="15">
        <v>36</v>
      </c>
      <c r="W63" s="15" t="s">
        <v>131</v>
      </c>
      <c r="Z63" s="18">
        <v>0</v>
      </c>
      <c r="AA63" s="18">
        <f>I63/3</f>
        <v>34500</v>
      </c>
      <c r="AB63" s="18">
        <f>AA63*2</f>
        <v>69000</v>
      </c>
      <c r="AC63" s="19">
        <f>Z63+AA63+AB63</f>
        <v>103500</v>
      </c>
      <c r="AD63" s="19">
        <f t="shared" si="14"/>
        <v>22770</v>
      </c>
      <c r="AE63" s="18">
        <v>0</v>
      </c>
      <c r="AF63" s="18">
        <f t="shared" si="13"/>
        <v>126270</v>
      </c>
      <c r="AG63" s="18">
        <v>0</v>
      </c>
      <c r="AH63" s="18"/>
      <c r="AI63" s="10">
        <f t="shared" si="0"/>
        <v>126270</v>
      </c>
      <c r="AJ63" s="15" t="s">
        <v>131</v>
      </c>
    </row>
    <row r="64" spans="1:36" s="15" customFormat="1" x14ac:dyDescent="0.3">
      <c r="A64" s="15" t="s">
        <v>38</v>
      </c>
      <c r="B64" s="16" t="s">
        <v>39</v>
      </c>
      <c r="H64" s="17" t="s">
        <v>135</v>
      </c>
      <c r="I64" s="10">
        <v>2210300</v>
      </c>
      <c r="J64" s="17" t="s">
        <v>132</v>
      </c>
      <c r="L64" s="15" t="s">
        <v>122</v>
      </c>
      <c r="M64" s="15" t="s">
        <v>174</v>
      </c>
      <c r="N64" s="11" t="s">
        <v>98</v>
      </c>
      <c r="P64" s="15">
        <v>1</v>
      </c>
      <c r="Q64" s="15" t="s">
        <v>175</v>
      </c>
      <c r="R64" s="15" t="s">
        <v>176</v>
      </c>
      <c r="S64" s="14" t="s">
        <v>236</v>
      </c>
      <c r="V64" s="15">
        <v>60</v>
      </c>
      <c r="W64" s="15" t="s">
        <v>131</v>
      </c>
      <c r="Z64" s="18">
        <f>I64/10</f>
        <v>221030</v>
      </c>
      <c r="AA64" s="18">
        <f>I64/5</f>
        <v>442060</v>
      </c>
      <c r="AB64" s="18">
        <f>I64-Z64-AA64</f>
        <v>1547210</v>
      </c>
      <c r="AC64" s="19">
        <f>SUM(Z64:AB64)</f>
        <v>2210300</v>
      </c>
      <c r="AD64" s="19">
        <f t="shared" si="14"/>
        <v>486266</v>
      </c>
      <c r="AE64" s="18">
        <v>0</v>
      </c>
      <c r="AF64" s="18">
        <f t="shared" si="13"/>
        <v>2696566</v>
      </c>
      <c r="AG64" s="18">
        <v>0</v>
      </c>
      <c r="AH64" s="18"/>
      <c r="AI64" s="10">
        <f t="shared" si="0"/>
        <v>2696566</v>
      </c>
      <c r="AJ64" s="15" t="s">
        <v>131</v>
      </c>
    </row>
    <row r="65" spans="1:36" s="15" customFormat="1" x14ac:dyDescent="0.3">
      <c r="A65" s="15" t="s">
        <v>38</v>
      </c>
      <c r="B65" s="16" t="s">
        <v>39</v>
      </c>
      <c r="H65" s="17" t="s">
        <v>135</v>
      </c>
      <c r="I65" s="10">
        <v>149500</v>
      </c>
      <c r="J65" s="17" t="s">
        <v>132</v>
      </c>
      <c r="L65" s="15" t="s">
        <v>122</v>
      </c>
      <c r="M65" s="15" t="s">
        <v>177</v>
      </c>
      <c r="N65" s="11" t="s">
        <v>99</v>
      </c>
      <c r="P65" s="15">
        <v>1</v>
      </c>
      <c r="Q65" s="15" t="s">
        <v>178</v>
      </c>
      <c r="R65" s="15" t="s">
        <v>179</v>
      </c>
      <c r="S65" s="15" t="s">
        <v>181</v>
      </c>
      <c r="V65" s="15">
        <v>12</v>
      </c>
      <c r="W65" s="15" t="s">
        <v>131</v>
      </c>
      <c r="Z65" s="18">
        <f>I65/2</f>
        <v>74750</v>
      </c>
      <c r="AA65" s="18">
        <f>I65/2</f>
        <v>74750</v>
      </c>
      <c r="AB65" s="18">
        <v>0</v>
      </c>
      <c r="AC65" s="19">
        <f>SUM(Z65:AB65)</f>
        <v>149500</v>
      </c>
      <c r="AD65" s="19">
        <f t="shared" si="14"/>
        <v>32890</v>
      </c>
      <c r="AE65" s="18">
        <v>0</v>
      </c>
      <c r="AF65" s="18">
        <f t="shared" si="13"/>
        <v>182390</v>
      </c>
      <c r="AG65" s="18">
        <v>0</v>
      </c>
      <c r="AH65" s="18"/>
      <c r="AI65" s="10">
        <f t="shared" si="0"/>
        <v>182390</v>
      </c>
      <c r="AJ65" s="15" t="s">
        <v>131</v>
      </c>
    </row>
    <row r="66" spans="1:36" s="15" customFormat="1" ht="47.4" customHeight="1" x14ac:dyDescent="0.3">
      <c r="A66" s="15" t="s">
        <v>38</v>
      </c>
      <c r="B66" s="16" t="s">
        <v>39</v>
      </c>
      <c r="H66" s="17" t="s">
        <v>135</v>
      </c>
      <c r="I66" s="10">
        <v>577300</v>
      </c>
      <c r="J66" s="17" t="s">
        <v>132</v>
      </c>
      <c r="L66" s="15" t="s">
        <v>122</v>
      </c>
      <c r="M66" s="15" t="s">
        <v>172</v>
      </c>
      <c r="N66" s="11" t="s">
        <v>100</v>
      </c>
      <c r="P66" s="15">
        <v>1</v>
      </c>
      <c r="Q66" s="15" t="s">
        <v>167</v>
      </c>
      <c r="R66" s="15" t="s">
        <v>168</v>
      </c>
      <c r="S66" s="15" t="s">
        <v>169</v>
      </c>
      <c r="V66" s="15">
        <v>36</v>
      </c>
      <c r="W66" s="15" t="s">
        <v>131</v>
      </c>
      <c r="Z66" s="18">
        <v>30000</v>
      </c>
      <c r="AA66" s="18">
        <f>I66/3</f>
        <v>192433.33333333334</v>
      </c>
      <c r="AB66" s="18">
        <f>I66-(Z66+AA66)</f>
        <v>354866.66666666663</v>
      </c>
      <c r="AC66" s="19">
        <f>SUM(Z66:AB66)</f>
        <v>577300</v>
      </c>
      <c r="AD66" s="19">
        <f t="shared" si="14"/>
        <v>127006</v>
      </c>
      <c r="AE66" s="18">
        <v>0</v>
      </c>
      <c r="AF66" s="18">
        <f t="shared" si="13"/>
        <v>704306</v>
      </c>
      <c r="AG66" s="18">
        <v>0</v>
      </c>
      <c r="AH66" s="18"/>
      <c r="AI66" s="10">
        <f t="shared" si="0"/>
        <v>704306</v>
      </c>
      <c r="AJ66" s="15" t="s">
        <v>131</v>
      </c>
    </row>
    <row r="67" spans="1:36" s="15" customFormat="1" ht="40.799999999999997" customHeight="1" x14ac:dyDescent="0.3">
      <c r="A67" s="15" t="s">
        <v>38</v>
      </c>
      <c r="B67" s="16" t="s">
        <v>39</v>
      </c>
      <c r="H67" s="17" t="s">
        <v>135</v>
      </c>
      <c r="I67" s="10">
        <v>69000</v>
      </c>
      <c r="J67" s="17" t="s">
        <v>132</v>
      </c>
      <c r="L67" s="15" t="s">
        <v>122</v>
      </c>
      <c r="M67" s="15" t="s">
        <v>172</v>
      </c>
      <c r="N67" s="11" t="s">
        <v>101</v>
      </c>
      <c r="P67" s="15">
        <v>1</v>
      </c>
      <c r="Q67" s="15" t="s">
        <v>167</v>
      </c>
      <c r="R67" s="15" t="s">
        <v>168</v>
      </c>
      <c r="S67" s="15" t="s">
        <v>169</v>
      </c>
      <c r="V67" s="15">
        <v>12</v>
      </c>
      <c r="W67" s="15" t="s">
        <v>131</v>
      </c>
      <c r="Z67" s="18">
        <v>0</v>
      </c>
      <c r="AA67" s="18">
        <f>I67</f>
        <v>69000</v>
      </c>
      <c r="AB67" s="18">
        <v>0</v>
      </c>
      <c r="AC67" s="19">
        <f>SUM(Z67:AB67)</f>
        <v>69000</v>
      </c>
      <c r="AD67" s="19">
        <f t="shared" si="14"/>
        <v>15180</v>
      </c>
      <c r="AE67" s="18">
        <v>0</v>
      </c>
      <c r="AF67" s="18">
        <f t="shared" si="13"/>
        <v>84180</v>
      </c>
      <c r="AG67" s="18">
        <v>0</v>
      </c>
      <c r="AH67" s="18"/>
      <c r="AI67" s="10">
        <f t="shared" si="0"/>
        <v>84180</v>
      </c>
      <c r="AJ67" s="15" t="s">
        <v>131</v>
      </c>
    </row>
    <row r="68" spans="1:36" s="15" customFormat="1" ht="54" customHeight="1" x14ac:dyDescent="0.3">
      <c r="A68" s="15" t="s">
        <v>38</v>
      </c>
      <c r="B68" s="16" t="s">
        <v>39</v>
      </c>
      <c r="H68" s="17" t="s">
        <v>135</v>
      </c>
      <c r="I68" s="10">
        <v>105800</v>
      </c>
      <c r="J68" s="17" t="s">
        <v>132</v>
      </c>
      <c r="L68" s="15" t="s">
        <v>122</v>
      </c>
      <c r="M68" s="15" t="s">
        <v>172</v>
      </c>
      <c r="N68" s="11" t="s">
        <v>102</v>
      </c>
      <c r="P68" s="15">
        <v>1</v>
      </c>
      <c r="Q68" s="15" t="s">
        <v>167</v>
      </c>
      <c r="R68" s="15" t="s">
        <v>168</v>
      </c>
      <c r="S68" s="15" t="s">
        <v>169</v>
      </c>
      <c r="T68" s="15">
        <v>36</v>
      </c>
      <c r="U68" s="15" t="s">
        <v>131</v>
      </c>
      <c r="V68" s="15">
        <v>24</v>
      </c>
      <c r="W68" s="15" t="s">
        <v>131</v>
      </c>
      <c r="Z68" s="18">
        <v>0</v>
      </c>
      <c r="AA68" s="18">
        <f>I68/2</f>
        <v>52900</v>
      </c>
      <c r="AB68" s="18">
        <f>I68/2</f>
        <v>52900</v>
      </c>
      <c r="AC68" s="18">
        <f>SUBTOTAL(9,Z68:AB68)</f>
        <v>105800</v>
      </c>
      <c r="AD68" s="19">
        <f>AC68*0.22</f>
        <v>23276</v>
      </c>
      <c r="AE68" s="18">
        <v>0</v>
      </c>
      <c r="AF68" s="18">
        <f t="shared" si="13"/>
        <v>129076</v>
      </c>
      <c r="AG68" s="18">
        <v>0</v>
      </c>
      <c r="AH68" s="18"/>
      <c r="AI68" s="10">
        <f t="shared" si="0"/>
        <v>129076</v>
      </c>
      <c r="AJ68" s="15" t="s">
        <v>131</v>
      </c>
    </row>
    <row r="69" spans="1:36" s="15" customFormat="1" ht="39.6" customHeight="1" x14ac:dyDescent="0.3">
      <c r="A69" s="15" t="s">
        <v>38</v>
      </c>
      <c r="B69" s="16" t="s">
        <v>39</v>
      </c>
      <c r="H69" s="17" t="s">
        <v>135</v>
      </c>
      <c r="I69" s="10">
        <v>3450000</v>
      </c>
      <c r="J69" s="17" t="s">
        <v>132</v>
      </c>
      <c r="L69" s="15" t="s">
        <v>149</v>
      </c>
      <c r="M69" s="20" t="s">
        <v>182</v>
      </c>
      <c r="N69" s="11" t="s">
        <v>103</v>
      </c>
      <c r="P69" s="15">
        <v>1</v>
      </c>
      <c r="Q69" s="15" t="s">
        <v>184</v>
      </c>
      <c r="R69" s="15" t="s">
        <v>186</v>
      </c>
      <c r="S69" s="13" t="s">
        <v>218</v>
      </c>
      <c r="V69" s="15">
        <v>36</v>
      </c>
      <c r="W69" s="15" t="s">
        <v>131</v>
      </c>
      <c r="Z69" s="18">
        <v>0</v>
      </c>
      <c r="AA69" s="18">
        <f>I69/3</f>
        <v>1150000</v>
      </c>
      <c r="AB69" s="18">
        <f>(I69/3)*2</f>
        <v>2300000</v>
      </c>
      <c r="AC69" s="19">
        <f>SUM(Z69:AB69)</f>
        <v>3450000</v>
      </c>
      <c r="AD69" s="19">
        <f t="shared" ref="AD69:AD70" si="15">AC69*0.22</f>
        <v>759000</v>
      </c>
      <c r="AE69" s="18">
        <v>0</v>
      </c>
      <c r="AF69" s="18">
        <f t="shared" ref="AF69:AF84" si="16">AC69+AD69+AE69</f>
        <v>4209000</v>
      </c>
      <c r="AG69" s="18">
        <v>0</v>
      </c>
      <c r="AH69" s="18"/>
      <c r="AI69" s="10">
        <f t="shared" si="0"/>
        <v>4209000</v>
      </c>
      <c r="AJ69" s="15" t="s">
        <v>131</v>
      </c>
    </row>
    <row r="70" spans="1:36" s="15" customFormat="1" ht="30.6" customHeight="1" x14ac:dyDescent="0.3">
      <c r="A70" s="15" t="s">
        <v>38</v>
      </c>
      <c r="B70" s="16" t="s">
        <v>39</v>
      </c>
      <c r="H70" s="17" t="s">
        <v>135</v>
      </c>
      <c r="I70" s="10">
        <v>5750000</v>
      </c>
      <c r="J70" s="17" t="s">
        <v>132</v>
      </c>
      <c r="L70" s="15" t="s">
        <v>149</v>
      </c>
      <c r="M70" s="15" t="s">
        <v>183</v>
      </c>
      <c r="N70" s="11" t="s">
        <v>104</v>
      </c>
      <c r="P70" s="15">
        <v>1</v>
      </c>
      <c r="Q70" s="15" t="s">
        <v>185</v>
      </c>
      <c r="R70" s="15" t="s">
        <v>186</v>
      </c>
      <c r="S70" s="13" t="s">
        <v>218</v>
      </c>
      <c r="V70" s="15">
        <v>36</v>
      </c>
      <c r="W70" s="15" t="s">
        <v>131</v>
      </c>
      <c r="Z70" s="18">
        <v>0</v>
      </c>
      <c r="AA70" s="18">
        <f>I70/3</f>
        <v>1916666.6666666667</v>
      </c>
      <c r="AB70" s="18">
        <f>(I70/3)*2</f>
        <v>3833333.3333333335</v>
      </c>
      <c r="AC70" s="19">
        <f>SUM(Z70:AB70)</f>
        <v>5750000</v>
      </c>
      <c r="AD70" s="19">
        <f t="shared" si="15"/>
        <v>1265000</v>
      </c>
      <c r="AE70" s="18">
        <v>0</v>
      </c>
      <c r="AF70" s="18">
        <f t="shared" si="16"/>
        <v>7015000</v>
      </c>
      <c r="AG70" s="18">
        <v>0</v>
      </c>
      <c r="AH70" s="18"/>
      <c r="AI70" s="10">
        <f t="shared" si="0"/>
        <v>7015000</v>
      </c>
      <c r="AJ70" s="15" t="s">
        <v>131</v>
      </c>
    </row>
    <row r="71" spans="1:36" s="15" customFormat="1" ht="45" customHeight="1" x14ac:dyDescent="0.3">
      <c r="A71" s="15" t="s">
        <v>38</v>
      </c>
      <c r="B71" s="16" t="s">
        <v>39</v>
      </c>
      <c r="H71" s="17" t="s">
        <v>135</v>
      </c>
      <c r="I71" s="10">
        <v>143750</v>
      </c>
      <c r="J71" s="17" t="s">
        <v>132</v>
      </c>
      <c r="L71" s="15" t="s">
        <v>122</v>
      </c>
      <c r="M71" s="15" t="s">
        <v>240</v>
      </c>
      <c r="N71" s="11" t="s">
        <v>105</v>
      </c>
      <c r="P71" s="15">
        <v>1</v>
      </c>
      <c r="Q71" s="15" t="s">
        <v>223</v>
      </c>
      <c r="R71" s="15" t="s">
        <v>224</v>
      </c>
      <c r="S71" s="14" t="s">
        <v>235</v>
      </c>
      <c r="V71" s="15">
        <v>3</v>
      </c>
      <c r="W71" s="15" t="s">
        <v>131</v>
      </c>
      <c r="Z71" s="18">
        <v>0</v>
      </c>
      <c r="AA71" s="18">
        <f>I71</f>
        <v>143750</v>
      </c>
      <c r="AB71" s="18">
        <v>0</v>
      </c>
      <c r="AC71" s="19">
        <f>SUM(Z71:AB71)</f>
        <v>143750</v>
      </c>
      <c r="AD71" s="19">
        <f>0.22*AC71</f>
        <v>31625</v>
      </c>
      <c r="AE71" s="18">
        <v>0</v>
      </c>
      <c r="AF71" s="18">
        <f t="shared" si="16"/>
        <v>175375</v>
      </c>
      <c r="AG71" s="18">
        <v>0</v>
      </c>
      <c r="AH71" s="18"/>
      <c r="AI71" s="10">
        <f t="shared" si="0"/>
        <v>175375</v>
      </c>
      <c r="AJ71" s="15" t="s">
        <v>131</v>
      </c>
    </row>
    <row r="72" spans="1:36" s="15" customFormat="1" ht="41.4" customHeight="1" x14ac:dyDescent="0.3">
      <c r="A72" s="15" t="s">
        <v>38</v>
      </c>
      <c r="B72" s="16" t="s">
        <v>39</v>
      </c>
      <c r="H72" s="17" t="s">
        <v>135</v>
      </c>
      <c r="I72" s="10">
        <v>115000</v>
      </c>
      <c r="J72" s="17" t="s">
        <v>132</v>
      </c>
      <c r="L72" s="15" t="s">
        <v>122</v>
      </c>
      <c r="M72" s="15" t="s">
        <v>241</v>
      </c>
      <c r="N72" s="11" t="s">
        <v>106</v>
      </c>
      <c r="P72" s="15">
        <v>1</v>
      </c>
      <c r="Q72" s="15" t="s">
        <v>223</v>
      </c>
      <c r="R72" s="15" t="s">
        <v>224</v>
      </c>
      <c r="S72" s="14" t="s">
        <v>235</v>
      </c>
      <c r="V72" s="15">
        <v>3</v>
      </c>
      <c r="W72" s="15" t="s">
        <v>131</v>
      </c>
      <c r="Z72" s="18">
        <v>0</v>
      </c>
      <c r="AA72" s="18">
        <f>I72</f>
        <v>115000</v>
      </c>
      <c r="AB72" s="18">
        <v>0</v>
      </c>
      <c r="AC72" s="19">
        <f>SUM(Z72:AB72)</f>
        <v>115000</v>
      </c>
      <c r="AD72" s="19">
        <f>0.22*AC72</f>
        <v>25300</v>
      </c>
      <c r="AE72" s="18">
        <v>0</v>
      </c>
      <c r="AF72" s="18">
        <f t="shared" si="16"/>
        <v>140300</v>
      </c>
      <c r="AG72" s="18">
        <v>0</v>
      </c>
      <c r="AH72" s="18"/>
      <c r="AI72" s="10">
        <f t="shared" si="0"/>
        <v>140300</v>
      </c>
      <c r="AJ72" s="15" t="s">
        <v>131</v>
      </c>
    </row>
    <row r="73" spans="1:36" s="15" customFormat="1" ht="50.4" customHeight="1" x14ac:dyDescent="0.3">
      <c r="A73" s="15" t="s">
        <v>38</v>
      </c>
      <c r="B73" s="16" t="s">
        <v>39</v>
      </c>
      <c r="H73" s="17" t="s">
        <v>135</v>
      </c>
      <c r="I73" s="10">
        <v>172500</v>
      </c>
      <c r="J73" s="17" t="s">
        <v>132</v>
      </c>
      <c r="L73" s="15" t="s">
        <v>122</v>
      </c>
      <c r="M73" s="15" t="s">
        <v>242</v>
      </c>
      <c r="N73" s="11" t="s">
        <v>107</v>
      </c>
      <c r="P73" s="15">
        <v>1</v>
      </c>
      <c r="Q73" s="15" t="s">
        <v>225</v>
      </c>
      <c r="R73" s="15" t="s">
        <v>226</v>
      </c>
      <c r="V73" s="15">
        <v>3</v>
      </c>
      <c r="W73" s="15" t="s">
        <v>131</v>
      </c>
      <c r="Z73" s="18">
        <v>0</v>
      </c>
      <c r="AA73" s="18">
        <f>I73</f>
        <v>172500</v>
      </c>
      <c r="AB73" s="18">
        <v>0</v>
      </c>
      <c r="AC73" s="19">
        <f>SUM(Z73:AB73)</f>
        <v>172500</v>
      </c>
      <c r="AD73" s="19">
        <f>0.22*AC73</f>
        <v>37950</v>
      </c>
      <c r="AE73" s="18">
        <v>0</v>
      </c>
      <c r="AF73" s="18">
        <f t="shared" si="16"/>
        <v>210450</v>
      </c>
      <c r="AG73" s="18">
        <v>0</v>
      </c>
      <c r="AH73" s="18"/>
      <c r="AI73" s="10">
        <f t="shared" si="0"/>
        <v>210450</v>
      </c>
      <c r="AJ73" s="15" t="s">
        <v>131</v>
      </c>
    </row>
    <row r="74" spans="1:36" s="15" customFormat="1" ht="44.4" customHeight="1" x14ac:dyDescent="0.3">
      <c r="A74" s="15" t="s">
        <v>38</v>
      </c>
      <c r="B74" s="16" t="s">
        <v>39</v>
      </c>
      <c r="H74" s="17" t="s">
        <v>135</v>
      </c>
      <c r="I74" s="10">
        <v>271400</v>
      </c>
      <c r="J74" s="17" t="s">
        <v>132</v>
      </c>
      <c r="L74" s="15" t="s">
        <v>122</v>
      </c>
      <c r="M74" s="15" t="s">
        <v>242</v>
      </c>
      <c r="N74" s="11" t="s">
        <v>108</v>
      </c>
      <c r="P74" s="15">
        <v>1</v>
      </c>
      <c r="Q74" s="15" t="s">
        <v>225</v>
      </c>
      <c r="R74" s="15" t="s">
        <v>226</v>
      </c>
      <c r="V74" s="15">
        <v>24</v>
      </c>
      <c r="W74" s="15" t="s">
        <v>131</v>
      </c>
      <c r="Z74" s="18">
        <f>I74/4</f>
        <v>67850</v>
      </c>
      <c r="AA74" s="18">
        <f>I74/2</f>
        <v>135700</v>
      </c>
      <c r="AB74" s="18">
        <f>I74/4</f>
        <v>67850</v>
      </c>
      <c r="AC74" s="19">
        <f>SUM(Z74:AB74)</f>
        <v>271400</v>
      </c>
      <c r="AD74" s="19">
        <f>0.22*AC74</f>
        <v>59708</v>
      </c>
      <c r="AE74" s="18">
        <v>0</v>
      </c>
      <c r="AF74" s="18">
        <f t="shared" si="16"/>
        <v>331108</v>
      </c>
      <c r="AG74" s="18">
        <v>0</v>
      </c>
      <c r="AH74" s="18"/>
      <c r="AI74" s="10">
        <f t="shared" si="0"/>
        <v>331108</v>
      </c>
      <c r="AJ74" s="15" t="s">
        <v>131</v>
      </c>
    </row>
    <row r="75" spans="1:36" s="15" customFormat="1" x14ac:dyDescent="0.3">
      <c r="A75" s="15" t="s">
        <v>38</v>
      </c>
      <c r="B75" s="16" t="s">
        <v>39</v>
      </c>
      <c r="H75" s="17" t="s">
        <v>135</v>
      </c>
      <c r="I75" s="10">
        <v>460000</v>
      </c>
      <c r="J75" s="17" t="s">
        <v>132</v>
      </c>
      <c r="L75" s="15" t="s">
        <v>122</v>
      </c>
      <c r="M75" s="15" t="s">
        <v>243</v>
      </c>
      <c r="N75" s="11" t="s">
        <v>109</v>
      </c>
      <c r="P75" s="15">
        <v>1</v>
      </c>
      <c r="Q75" s="15" t="s">
        <v>227</v>
      </c>
      <c r="R75" s="15" t="s">
        <v>222</v>
      </c>
      <c r="S75" s="24" t="s">
        <v>237</v>
      </c>
      <c r="V75" s="15">
        <v>3</v>
      </c>
      <c r="W75" s="15" t="s">
        <v>131</v>
      </c>
      <c r="Z75" s="18">
        <v>0</v>
      </c>
      <c r="AA75" s="18">
        <f>I75</f>
        <v>460000</v>
      </c>
      <c r="AB75" s="18">
        <v>0</v>
      </c>
      <c r="AC75" s="19">
        <f>SUM(Z75:AB75)</f>
        <v>460000</v>
      </c>
      <c r="AD75" s="18">
        <f>0.22*AC75</f>
        <v>101200</v>
      </c>
      <c r="AE75" s="18">
        <v>0</v>
      </c>
      <c r="AF75" s="18">
        <f t="shared" si="16"/>
        <v>561200</v>
      </c>
      <c r="AG75" s="18">
        <v>0</v>
      </c>
      <c r="AH75" s="18"/>
      <c r="AI75" s="10">
        <f t="shared" si="0"/>
        <v>561200</v>
      </c>
      <c r="AJ75" s="15" t="s">
        <v>131</v>
      </c>
    </row>
    <row r="76" spans="1:36" s="15" customFormat="1" ht="42" customHeight="1" x14ac:dyDescent="0.3">
      <c r="A76" s="15" t="s">
        <v>38</v>
      </c>
      <c r="B76" s="16" t="s">
        <v>39</v>
      </c>
      <c r="H76" s="17" t="s">
        <v>135</v>
      </c>
      <c r="I76" s="10">
        <v>299000</v>
      </c>
      <c r="J76" s="17" t="s">
        <v>132</v>
      </c>
      <c r="L76" s="15" t="s">
        <v>122</v>
      </c>
      <c r="M76" s="15" t="s">
        <v>228</v>
      </c>
      <c r="N76" s="11" t="s">
        <v>110</v>
      </c>
      <c r="P76" s="15">
        <v>1</v>
      </c>
      <c r="Q76" s="15" t="s">
        <v>223</v>
      </c>
      <c r="R76" s="15" t="s">
        <v>224</v>
      </c>
      <c r="S76" s="14" t="s">
        <v>235</v>
      </c>
      <c r="V76" s="15">
        <v>36</v>
      </c>
      <c r="W76" s="15" t="s">
        <v>131</v>
      </c>
      <c r="Z76" s="18">
        <v>24000</v>
      </c>
      <c r="AA76" s="18">
        <v>100000</v>
      </c>
      <c r="AB76" s="18">
        <f>I76-Z76-AA76</f>
        <v>175000</v>
      </c>
      <c r="AC76" s="19">
        <f t="shared" ref="AC76:AC79" si="17">SUM(Z76:AB76)</f>
        <v>299000</v>
      </c>
      <c r="AD76" s="19">
        <f>0.22*AC76</f>
        <v>65780</v>
      </c>
      <c r="AE76" s="18">
        <v>0</v>
      </c>
      <c r="AF76" s="18">
        <f t="shared" si="16"/>
        <v>364780</v>
      </c>
      <c r="AG76" s="18">
        <v>0</v>
      </c>
      <c r="AH76" s="18"/>
      <c r="AI76" s="10">
        <f t="shared" si="0"/>
        <v>364780</v>
      </c>
      <c r="AJ76" s="15" t="s">
        <v>131</v>
      </c>
    </row>
    <row r="77" spans="1:36" s="15" customFormat="1" x14ac:dyDescent="0.3">
      <c r="A77" s="15" t="s">
        <v>38</v>
      </c>
      <c r="B77" s="16" t="s">
        <v>39</v>
      </c>
      <c r="H77" s="17" t="s">
        <v>135</v>
      </c>
      <c r="I77" s="10">
        <v>103500</v>
      </c>
      <c r="J77" s="17" t="s">
        <v>132</v>
      </c>
      <c r="L77" s="15" t="s">
        <v>122</v>
      </c>
      <c r="M77" s="15" t="s">
        <v>228</v>
      </c>
      <c r="N77" s="11" t="s">
        <v>111</v>
      </c>
      <c r="P77" s="15">
        <v>1</v>
      </c>
      <c r="Q77" s="15" t="s">
        <v>229</v>
      </c>
      <c r="R77" s="15" t="s">
        <v>230</v>
      </c>
      <c r="S77" s="14" t="s">
        <v>234</v>
      </c>
      <c r="V77" s="15">
        <v>36</v>
      </c>
      <c r="W77" s="15" t="s">
        <v>131</v>
      </c>
      <c r="Z77" s="18">
        <v>0</v>
      </c>
      <c r="AA77" s="18">
        <f>I77/3</f>
        <v>34500</v>
      </c>
      <c r="AB77" s="18">
        <f>I77/3*2</f>
        <v>69000</v>
      </c>
      <c r="AC77" s="19">
        <f t="shared" si="17"/>
        <v>103500</v>
      </c>
      <c r="AD77" s="19">
        <f>0.22*AC77</f>
        <v>22770</v>
      </c>
      <c r="AE77" s="18">
        <v>0</v>
      </c>
      <c r="AF77" s="18">
        <f t="shared" si="16"/>
        <v>126270</v>
      </c>
      <c r="AG77" s="18">
        <v>0</v>
      </c>
      <c r="AH77" s="18"/>
      <c r="AI77" s="10">
        <f t="shared" si="0"/>
        <v>126270</v>
      </c>
      <c r="AJ77" s="15" t="s">
        <v>131</v>
      </c>
    </row>
    <row r="78" spans="1:36" s="15" customFormat="1" x14ac:dyDescent="0.3">
      <c r="A78" s="15" t="s">
        <v>38</v>
      </c>
      <c r="B78" s="16" t="s">
        <v>39</v>
      </c>
      <c r="H78" s="17" t="s">
        <v>135</v>
      </c>
      <c r="I78" s="10">
        <v>460000</v>
      </c>
      <c r="J78" s="17" t="s">
        <v>132</v>
      </c>
      <c r="L78" s="15" t="s">
        <v>122</v>
      </c>
      <c r="M78" s="15" t="s">
        <v>228</v>
      </c>
      <c r="N78" s="11" t="s">
        <v>112</v>
      </c>
      <c r="P78" s="15">
        <v>1</v>
      </c>
      <c r="Q78" s="15" t="s">
        <v>229</v>
      </c>
      <c r="R78" s="15" t="s">
        <v>230</v>
      </c>
      <c r="S78" s="14" t="s">
        <v>234</v>
      </c>
      <c r="V78" s="15">
        <v>24</v>
      </c>
      <c r="W78" s="15" t="s">
        <v>131</v>
      </c>
      <c r="Z78" s="18">
        <v>0</v>
      </c>
      <c r="AA78" s="18">
        <f>I78/2</f>
        <v>230000</v>
      </c>
      <c r="AB78" s="18">
        <f>I78/2</f>
        <v>230000</v>
      </c>
      <c r="AC78" s="19">
        <f t="shared" si="17"/>
        <v>460000</v>
      </c>
      <c r="AD78" s="19">
        <f>0.22*AC78</f>
        <v>101200</v>
      </c>
      <c r="AE78" s="18">
        <v>0</v>
      </c>
      <c r="AF78" s="18">
        <f t="shared" si="16"/>
        <v>561200</v>
      </c>
      <c r="AG78" s="18">
        <v>0</v>
      </c>
      <c r="AH78" s="18"/>
      <c r="AI78" s="10">
        <f t="shared" si="0"/>
        <v>561200</v>
      </c>
      <c r="AJ78" s="15" t="s">
        <v>131</v>
      </c>
    </row>
    <row r="79" spans="1:36" s="15" customFormat="1" ht="25.2" x14ac:dyDescent="0.3">
      <c r="A79" s="15" t="s">
        <v>38</v>
      </c>
      <c r="B79" s="16" t="s">
        <v>39</v>
      </c>
      <c r="H79" s="17" t="s">
        <v>135</v>
      </c>
      <c r="I79" s="10">
        <v>2070000</v>
      </c>
      <c r="J79" s="17" t="s">
        <v>132</v>
      </c>
      <c r="L79" s="15" t="s">
        <v>122</v>
      </c>
      <c r="M79" s="15" t="s">
        <v>244</v>
      </c>
      <c r="N79" s="11" t="s">
        <v>113</v>
      </c>
      <c r="P79" s="15">
        <v>1</v>
      </c>
      <c r="Q79" s="15" t="s">
        <v>227</v>
      </c>
      <c r="R79" s="15" t="s">
        <v>222</v>
      </c>
      <c r="S79" s="24" t="s">
        <v>237</v>
      </c>
      <c r="V79" s="15">
        <v>3</v>
      </c>
      <c r="W79" s="15" t="s">
        <v>131</v>
      </c>
      <c r="Z79" s="18">
        <f>I79/3*2</f>
        <v>1380000</v>
      </c>
      <c r="AA79" s="18">
        <f>I79/3</f>
        <v>690000</v>
      </c>
      <c r="AB79" s="18">
        <v>0</v>
      </c>
      <c r="AC79" s="19">
        <f t="shared" si="17"/>
        <v>2070000</v>
      </c>
      <c r="AD79" s="19">
        <f>0.22*AC79</f>
        <v>455400</v>
      </c>
      <c r="AE79" s="18">
        <v>0</v>
      </c>
      <c r="AF79" s="18">
        <f t="shared" si="16"/>
        <v>2525400</v>
      </c>
      <c r="AG79" s="18">
        <v>0</v>
      </c>
      <c r="AH79" s="18"/>
      <c r="AI79" s="10">
        <f t="shared" si="0"/>
        <v>2525400</v>
      </c>
      <c r="AJ79" s="15" t="s">
        <v>131</v>
      </c>
    </row>
    <row r="80" spans="1:36" s="15" customFormat="1" ht="51" customHeight="1" x14ac:dyDescent="0.3">
      <c r="A80" s="15" t="s">
        <v>38</v>
      </c>
      <c r="B80" s="16" t="s">
        <v>39</v>
      </c>
      <c r="H80" s="17" t="s">
        <v>135</v>
      </c>
      <c r="I80" s="10">
        <v>115000</v>
      </c>
      <c r="J80" s="17" t="s">
        <v>132</v>
      </c>
      <c r="L80" s="15" t="s">
        <v>122</v>
      </c>
      <c r="M80" s="15" t="s">
        <v>245</v>
      </c>
      <c r="N80" s="11" t="s">
        <v>114</v>
      </c>
      <c r="P80" s="15">
        <v>1</v>
      </c>
      <c r="Q80" s="15" t="s">
        <v>223</v>
      </c>
      <c r="R80" s="15" t="s">
        <v>224</v>
      </c>
      <c r="S80" s="14" t="s">
        <v>235</v>
      </c>
      <c r="V80" s="15">
        <v>3</v>
      </c>
      <c r="W80" s="15" t="s">
        <v>131</v>
      </c>
      <c r="Z80" s="18">
        <v>0</v>
      </c>
      <c r="AA80" s="18">
        <f>I80</f>
        <v>115000</v>
      </c>
      <c r="AB80" s="18">
        <v>0</v>
      </c>
      <c r="AC80" s="19">
        <f>SUM(Z80:AB80)</f>
        <v>115000</v>
      </c>
      <c r="AD80" s="18">
        <f>0.22*AC80</f>
        <v>25300</v>
      </c>
      <c r="AE80" s="18">
        <v>0</v>
      </c>
      <c r="AF80" s="18">
        <f t="shared" si="16"/>
        <v>140300</v>
      </c>
      <c r="AG80" s="18">
        <v>0</v>
      </c>
      <c r="AH80" s="18"/>
      <c r="AI80" s="10">
        <f t="shared" si="0"/>
        <v>140300</v>
      </c>
      <c r="AJ80" s="15" t="s">
        <v>131</v>
      </c>
    </row>
    <row r="81" spans="1:36" s="15" customFormat="1" ht="25.2" x14ac:dyDescent="0.3">
      <c r="A81" s="15" t="s">
        <v>38</v>
      </c>
      <c r="B81" s="16" t="s">
        <v>39</v>
      </c>
      <c r="H81" s="17" t="s">
        <v>135</v>
      </c>
      <c r="I81" s="10">
        <v>1150000</v>
      </c>
      <c r="J81" s="17" t="s">
        <v>132</v>
      </c>
      <c r="L81" s="15" t="s">
        <v>149</v>
      </c>
      <c r="M81" s="15" t="s">
        <v>246</v>
      </c>
      <c r="N81" s="11" t="s">
        <v>115</v>
      </c>
      <c r="P81" s="15">
        <v>1</v>
      </c>
      <c r="Q81" s="15" t="s">
        <v>229</v>
      </c>
      <c r="R81" s="15" t="s">
        <v>230</v>
      </c>
      <c r="S81" s="14" t="s">
        <v>234</v>
      </c>
      <c r="V81" s="15">
        <v>36</v>
      </c>
      <c r="W81" s="15" t="s">
        <v>131</v>
      </c>
      <c r="Z81" s="18">
        <v>0</v>
      </c>
      <c r="AA81" s="18">
        <f>I81/3</f>
        <v>383333.33333333331</v>
      </c>
      <c r="AB81" s="18">
        <f>I81/3*2</f>
        <v>766666.66666666663</v>
      </c>
      <c r="AC81" s="19">
        <f>SUM(Z81:AB81)</f>
        <v>1150000</v>
      </c>
      <c r="AD81" s="18">
        <f>0.22*AC81</f>
        <v>253000</v>
      </c>
      <c r="AE81" s="18">
        <v>0</v>
      </c>
      <c r="AF81" s="18">
        <f t="shared" si="16"/>
        <v>1403000</v>
      </c>
      <c r="AG81" s="18">
        <v>0</v>
      </c>
      <c r="AH81" s="18"/>
      <c r="AI81" s="10">
        <f t="shared" si="0"/>
        <v>1403000</v>
      </c>
      <c r="AJ81" s="15" t="s">
        <v>131</v>
      </c>
    </row>
    <row r="82" spans="1:36" s="15" customFormat="1" ht="100.05" customHeight="1" x14ac:dyDescent="0.3">
      <c r="A82" s="15" t="s">
        <v>38</v>
      </c>
      <c r="B82" s="16" t="s">
        <v>39</v>
      </c>
      <c r="H82" s="17" t="s">
        <v>135</v>
      </c>
      <c r="I82" s="10">
        <v>254612.796875</v>
      </c>
      <c r="J82" s="17" t="s">
        <v>132</v>
      </c>
      <c r="L82" s="15" t="s">
        <v>149</v>
      </c>
      <c r="M82" s="15" t="s">
        <v>246</v>
      </c>
      <c r="N82" s="11" t="s">
        <v>116</v>
      </c>
      <c r="P82" s="15">
        <v>1</v>
      </c>
      <c r="Q82" s="15" t="s">
        <v>231</v>
      </c>
      <c r="R82" s="15" t="s">
        <v>232</v>
      </c>
      <c r="S82" s="13" t="s">
        <v>249</v>
      </c>
      <c r="V82" s="15">
        <v>6</v>
      </c>
      <c r="W82" s="15" t="s">
        <v>131</v>
      </c>
      <c r="Z82" s="18">
        <v>0</v>
      </c>
      <c r="AA82" s="18">
        <f>I82</f>
        <v>254612.796875</v>
      </c>
      <c r="AB82" s="18">
        <v>0</v>
      </c>
      <c r="AC82" s="19">
        <f>SUM(Z82:AB82)</f>
        <v>254612.796875</v>
      </c>
      <c r="AD82" s="18">
        <f>0.22*AC82</f>
        <v>56014.815312500003</v>
      </c>
      <c r="AE82" s="18">
        <v>0</v>
      </c>
      <c r="AF82" s="18">
        <f t="shared" si="16"/>
        <v>310627.6121875</v>
      </c>
      <c r="AG82" s="18">
        <v>0</v>
      </c>
      <c r="AH82" s="18"/>
      <c r="AI82" s="10">
        <f t="shared" si="0"/>
        <v>310627.6121875</v>
      </c>
      <c r="AJ82" s="15" t="s">
        <v>131</v>
      </c>
    </row>
    <row r="83" spans="1:36" s="15" customFormat="1" ht="93" customHeight="1" x14ac:dyDescent="0.3">
      <c r="A83" s="15" t="s">
        <v>38</v>
      </c>
      <c r="B83" s="16" t="s">
        <v>39</v>
      </c>
      <c r="H83" s="17" t="s">
        <v>135</v>
      </c>
      <c r="I83" s="10">
        <v>2415000</v>
      </c>
      <c r="J83" s="17" t="s">
        <v>132</v>
      </c>
      <c r="L83" s="15" t="s">
        <v>149</v>
      </c>
      <c r="M83" s="15" t="s">
        <v>248</v>
      </c>
      <c r="N83" s="11" t="s">
        <v>117</v>
      </c>
      <c r="P83" s="15">
        <v>1</v>
      </c>
      <c r="Q83" s="15" t="s">
        <v>231</v>
      </c>
      <c r="R83" s="15" t="s">
        <v>232</v>
      </c>
      <c r="S83" s="13" t="s">
        <v>249</v>
      </c>
      <c r="V83" s="15">
        <v>6</v>
      </c>
      <c r="W83" s="15" t="s">
        <v>131</v>
      </c>
      <c r="Z83" s="18">
        <v>0</v>
      </c>
      <c r="AA83" s="18">
        <f>I83</f>
        <v>2415000</v>
      </c>
      <c r="AB83" s="18">
        <v>0</v>
      </c>
      <c r="AC83" s="18">
        <f>SUM(Z83:AB83)</f>
        <v>2415000</v>
      </c>
      <c r="AD83" s="18">
        <f>0.22*AC83</f>
        <v>531300</v>
      </c>
      <c r="AE83" s="18">
        <v>0</v>
      </c>
      <c r="AF83" s="18">
        <f t="shared" si="16"/>
        <v>2946300</v>
      </c>
      <c r="AG83" s="18">
        <v>0</v>
      </c>
      <c r="AH83" s="18"/>
      <c r="AI83" s="10">
        <f t="shared" si="0"/>
        <v>2946300</v>
      </c>
      <c r="AJ83" s="15" t="s">
        <v>131</v>
      </c>
    </row>
    <row r="84" spans="1:36" s="15" customFormat="1" ht="55.8" customHeight="1" x14ac:dyDescent="0.3">
      <c r="A84" s="15" t="s">
        <v>38</v>
      </c>
      <c r="B84" s="16" t="s">
        <v>39</v>
      </c>
      <c r="H84" s="17" t="s">
        <v>135</v>
      </c>
      <c r="I84" s="10">
        <v>805000</v>
      </c>
      <c r="J84" s="17" t="s">
        <v>132</v>
      </c>
      <c r="L84" s="15" t="s">
        <v>149</v>
      </c>
      <c r="M84" s="15" t="s">
        <v>248</v>
      </c>
      <c r="N84" s="11" t="s">
        <v>118</v>
      </c>
      <c r="P84" s="15">
        <v>1</v>
      </c>
      <c r="Q84" s="15" t="s">
        <v>231</v>
      </c>
      <c r="R84" s="15" t="s">
        <v>232</v>
      </c>
      <c r="S84" s="13" t="s">
        <v>249</v>
      </c>
      <c r="V84" s="15">
        <v>6</v>
      </c>
      <c r="W84" s="15" t="s">
        <v>131</v>
      </c>
      <c r="Z84" s="18">
        <v>0</v>
      </c>
      <c r="AA84" s="18">
        <f>I84</f>
        <v>805000</v>
      </c>
      <c r="AB84" s="18">
        <v>0</v>
      </c>
      <c r="AC84" s="18">
        <f>SUM(Z84:AB84)</f>
        <v>805000</v>
      </c>
      <c r="AD84" s="18">
        <f>0.22*AC84</f>
        <v>177100</v>
      </c>
      <c r="AE84" s="18">
        <v>0</v>
      </c>
      <c r="AF84" s="18">
        <f t="shared" si="16"/>
        <v>982100</v>
      </c>
      <c r="AG84" s="18">
        <v>0</v>
      </c>
      <c r="AH84" s="18"/>
      <c r="AI84" s="10">
        <f t="shared" si="0"/>
        <v>982100</v>
      </c>
      <c r="AJ84" s="15" t="s">
        <v>131</v>
      </c>
    </row>
    <row r="85" spans="1:36" s="15" customFormat="1" ht="57" customHeight="1" x14ac:dyDescent="0.3">
      <c r="A85" s="15" t="s">
        <v>38</v>
      </c>
      <c r="B85" s="16" t="s">
        <v>39</v>
      </c>
      <c r="H85" s="17" t="s">
        <v>135</v>
      </c>
      <c r="I85" s="10">
        <v>115000</v>
      </c>
      <c r="J85" s="17" t="s">
        <v>132</v>
      </c>
      <c r="L85" s="15" t="s">
        <v>149</v>
      </c>
      <c r="M85" s="15" t="s">
        <v>247</v>
      </c>
      <c r="N85" s="11" t="s">
        <v>119</v>
      </c>
      <c r="P85" s="15">
        <v>1</v>
      </c>
      <c r="Q85" s="15" t="s">
        <v>223</v>
      </c>
      <c r="R85" s="15" t="s">
        <v>224</v>
      </c>
      <c r="S85" s="14" t="s">
        <v>235</v>
      </c>
      <c r="V85" s="15">
        <v>36</v>
      </c>
      <c r="W85" s="15" t="s">
        <v>131</v>
      </c>
      <c r="Z85" s="18">
        <v>0</v>
      </c>
      <c r="AA85" s="18">
        <v>50000</v>
      </c>
      <c r="AB85" s="18">
        <f>I85-AA85-Z85</f>
        <v>65000</v>
      </c>
      <c r="AC85" s="19">
        <f>SUM(Z85:AB85)</f>
        <v>115000</v>
      </c>
      <c r="AD85" s="19">
        <f>0.22*AC85</f>
        <v>25300</v>
      </c>
      <c r="AE85" s="18">
        <v>0</v>
      </c>
      <c r="AF85" s="18">
        <f>SUM(AC85:AE85)</f>
        <v>140300</v>
      </c>
      <c r="AG85" s="18">
        <v>0</v>
      </c>
      <c r="AH85" s="18"/>
      <c r="AI85" s="10">
        <f t="shared" si="0"/>
        <v>140300</v>
      </c>
      <c r="AJ85" s="15" t="s">
        <v>131</v>
      </c>
    </row>
    <row r="86" spans="1:36" s="15" customFormat="1" ht="66.599999999999994" customHeight="1" x14ac:dyDescent="0.3">
      <c r="A86" s="15" t="s">
        <v>38</v>
      </c>
      <c r="B86" s="16" t="s">
        <v>39</v>
      </c>
      <c r="H86" s="17" t="s">
        <v>135</v>
      </c>
      <c r="I86" s="10">
        <v>402500</v>
      </c>
      <c r="J86" s="17" t="s">
        <v>132</v>
      </c>
      <c r="L86" s="15" t="s">
        <v>149</v>
      </c>
      <c r="M86" s="15" t="s">
        <v>145</v>
      </c>
      <c r="N86" s="11" t="s">
        <v>120</v>
      </c>
      <c r="P86" s="15">
        <v>1</v>
      </c>
      <c r="Q86" s="15" t="s">
        <v>141</v>
      </c>
      <c r="R86" s="15" t="s">
        <v>142</v>
      </c>
      <c r="S86" s="15" t="s">
        <v>143</v>
      </c>
      <c r="V86" s="15">
        <v>2</v>
      </c>
      <c r="W86" s="15" t="s">
        <v>131</v>
      </c>
      <c r="Z86" s="18">
        <v>0</v>
      </c>
      <c r="AA86" s="18">
        <f>I86</f>
        <v>402500</v>
      </c>
      <c r="AB86" s="18">
        <v>0</v>
      </c>
      <c r="AC86" s="19">
        <f>Z86+AA86+AB86</f>
        <v>402500</v>
      </c>
      <c r="AD86" s="19">
        <f>AC86*0.22</f>
        <v>88550</v>
      </c>
      <c r="AE86" s="18">
        <v>0</v>
      </c>
      <c r="AF86" s="18">
        <f>AC86+AD86+AE86</f>
        <v>491050</v>
      </c>
      <c r="AG86" s="18">
        <v>0</v>
      </c>
      <c r="AH86" s="18"/>
      <c r="AI86" s="10">
        <f t="shared" si="0"/>
        <v>491050</v>
      </c>
      <c r="AJ86" s="15" t="s">
        <v>131</v>
      </c>
    </row>
    <row r="87" spans="1:36" s="15" customFormat="1" ht="51.6" customHeight="1" x14ac:dyDescent="0.3">
      <c r="A87" s="15" t="s">
        <v>38</v>
      </c>
      <c r="B87" s="16" t="s">
        <v>39</v>
      </c>
      <c r="H87" s="17" t="s">
        <v>135</v>
      </c>
      <c r="I87" s="10">
        <v>368000</v>
      </c>
      <c r="J87" s="17" t="s">
        <v>132</v>
      </c>
      <c r="L87" s="15" t="s">
        <v>149</v>
      </c>
      <c r="M87" s="15" t="s">
        <v>144</v>
      </c>
      <c r="N87" s="11" t="s">
        <v>121</v>
      </c>
      <c r="P87" s="15">
        <v>1</v>
      </c>
      <c r="Q87" s="15" t="s">
        <v>141</v>
      </c>
      <c r="R87" s="15" t="s">
        <v>142</v>
      </c>
      <c r="S87" s="15" t="s">
        <v>143</v>
      </c>
      <c r="V87" s="15">
        <v>12</v>
      </c>
      <c r="W87" s="15" t="s">
        <v>131</v>
      </c>
      <c r="Z87" s="18">
        <v>0</v>
      </c>
      <c r="AA87" s="18">
        <f>I87</f>
        <v>368000</v>
      </c>
      <c r="AB87" s="18">
        <v>0</v>
      </c>
      <c r="AC87" s="19">
        <f>Z87+AA87+AB87</f>
        <v>368000</v>
      </c>
      <c r="AD87" s="19">
        <f>AC87*0.22</f>
        <v>80960</v>
      </c>
      <c r="AE87" s="18">
        <v>0</v>
      </c>
      <c r="AF87" s="18">
        <f>AC87+AD87+AE87</f>
        <v>448960</v>
      </c>
      <c r="AG87" s="18">
        <v>0</v>
      </c>
      <c r="AH87" s="18"/>
      <c r="AI87" s="10">
        <f t="shared" si="0"/>
        <v>448960</v>
      </c>
      <c r="AJ87" s="15" t="s">
        <v>131</v>
      </c>
    </row>
  </sheetData>
  <pageMargins left="0.7" right="0.7" top="0.75" bottom="0.75" header="0.3" footer="0.3"/>
  <pageSetup paperSize="9" orientation="portrait"/>
  <ignoredErrors>
    <ignoredError sqref="B2 B3:B17 B18:B8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Benedetta</dc:creator>
  <cp:lastModifiedBy>aqp</cp:lastModifiedBy>
  <dcterms:created xsi:type="dcterms:W3CDTF">2020-01-20T10:22:47Z</dcterms:created>
  <dcterms:modified xsi:type="dcterms:W3CDTF">2021-01-29T10:53:19Z</dcterms:modified>
</cp:coreProperties>
</file>